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tabRatio="813" activeTab="0"/>
  </bookViews>
  <sheets>
    <sheet name="PLANILHA ORÇAMENTÁRIA " sheetId="1" r:id="rId1"/>
    <sheet name="MEMÓRIA DE CÁLCULO" sheetId="2" r:id="rId2"/>
    <sheet name="BDI" sheetId="3" r:id="rId3"/>
    <sheet name="COTAÇÕES" sheetId="4" r:id="rId4"/>
    <sheet name="CRONOGRAMA" sheetId="5" r:id="rId5"/>
    <sheet name="ADM 01" sheetId="6" r:id="rId6"/>
    <sheet name="FUN-01" sheetId="7" r:id="rId7"/>
    <sheet name="JAN-01" sheetId="8" r:id="rId8"/>
    <sheet name="ESQ-01" sheetId="9" r:id="rId9"/>
    <sheet name="ESQ-02" sheetId="10" r:id="rId10"/>
    <sheet name="ESQ-03" sheetId="11" r:id="rId11"/>
    <sheet name="ESQ-04" sheetId="12" r:id="rId12"/>
    <sheet name="ALV-01" sheetId="13" r:id="rId13"/>
    <sheet name="ALV-02" sheetId="14" r:id="rId14"/>
    <sheet name="PIN-01" sheetId="15" r:id="rId15"/>
    <sheet name="COB 01" sheetId="16" r:id="rId16"/>
    <sheet name="PIS-01" sheetId="17" r:id="rId17"/>
    <sheet name="SPDA-01" sheetId="18" r:id="rId18"/>
  </sheets>
  <externalReferences>
    <externalReference r:id="rId21"/>
  </externalReferences>
  <definedNames>
    <definedName name="_xlnm.Print_Area" localSheetId="5">'ADM 01'!$A$1:$I$44</definedName>
    <definedName name="_xlnm.Print_Area" localSheetId="3">'COTAÇÕES'!$A$1:$R$20</definedName>
    <definedName name="_xlnm.Print_Area" localSheetId="4">'CRONOGRAMA'!$A$1:$Q$56</definedName>
    <definedName name="_xlnm.Print_Area" localSheetId="6">'FUN-01'!$A$1:$I$45</definedName>
    <definedName name="_xlnm.Print_Area" localSheetId="7">'JAN-01'!$A$1:$I$44</definedName>
    <definedName name="_xlnm.Print_Area" localSheetId="1">'MEMÓRIA DE CÁLCULO'!$A$1:$J$1292</definedName>
    <definedName name="_xlnm.Print_Area" localSheetId="0">'PLANILHA ORÇAMENTÁRIA '!$A$1:$K$238</definedName>
    <definedName name="SETOP.12">#REF!</definedName>
    <definedName name="SETOP.13">#REF!</definedName>
    <definedName name="_xlnm.Print_Titles" localSheetId="4">'CRONOGRAMA'!$1:$6</definedName>
    <definedName name="_xlnm.Print_Titles" localSheetId="1">'MEMÓRIA DE CÁLCULO'!$1:$6</definedName>
    <definedName name="_xlnm.Print_Titles" localSheetId="0">'PLANILHA ORÇAMENTÁRIA '!$1:$6</definedName>
  </definedNames>
  <calcPr fullCalcOnLoad="1" fullPrecision="0"/>
</workbook>
</file>

<file path=xl/comments3.xml><?xml version="1.0" encoding="utf-8"?>
<comments xmlns="http://schemas.openxmlformats.org/spreadsheetml/2006/main">
  <authors>
    <author>caixa</author>
    <author>Cremilson In?cio de Souza</author>
    <author>c094707</author>
  </authors>
  <commentList>
    <comment ref="B7" authorId="0">
      <text>
        <r>
          <rPr>
            <sz val="9"/>
            <rFont val="Segoe UI"/>
            <family val="2"/>
          </rPr>
          <t>Nome do Orgão  ou Empresa Executante</t>
        </r>
      </text>
    </comment>
    <comment ref="B13" authorId="1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B17" authorId="1">
      <text>
        <r>
          <rPr>
            <sz val="9"/>
            <rFont val="Tahoma"/>
            <family val="2"/>
          </rPr>
          <t xml:space="preserve">3.3.10.7.6.1 “Construção de Edifícios” enquadram-se:
 a construção e reforma de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entre outros), penitenciárias e presídios, a construção de edifícios industriais (fábricas, oficinas, galpões industriais, entre outros), conforme classificação 4120-4 do CNAE 2.0;
 pórticos, mirantes e outros edifícios de finalidade turística.
3.3.10.7.6.2 “Construção de Rodovias e Ferrovias” enquadram-se:
 a construção e recuperação de autoestradas, rodovias e outras vias não urbanas para passagem de veículos, vias férreas de superfície ou subterrâneas (inclusive para metropolitanos), pistas de aeroportos;
 a pavimentação de autoestradas, rodovias e outras vias não urbanas, construção de pontes, viadutos e túneis, a instalação de barreiras acústicas, a construção de praças de pedágio, a sinalização com pintura em rodovias e aeroportos, a instalação de placas de sinalização de tráfego e semelhantes, conforme classificação 4211-1 do CNAE 2.0;
 a construção, pavimentação e sinalização de vias urbanas, ruas e locais para estacionamento de veículos, a construção de praças, pista de atletismo, campos de futebol e calçadas para pedestres, elevados, passarelas e ciclovias, metrô e VLT.
3.3.10.7.6.3 “Construção de Redes de Abastecimento de Água, Coleta de Esgoto e Construções Correlatas” enquadram-se:
 a construção de sistemas para o abastecimento de água tratada - reservatórios de distribuição, estações elevatórias de bombeamento, linhas principais de adução de longa e média distância e redes de distribuição de água, a construção de redes de coleta de esgoto, inclusive de interceptores, estações de tratamento de esgoto (ETE), estações de bombeamento de esgoto (EBE), a construção de galerias pluviais (obras de micro e macrodrenagem);
 as obras de irrigação (canais), a manutenção de redes de abastecimento de água tratada, a manutenção de redes de coleta e de sistemas de tratamento de esgoto, conforme classificação 4222-7 do CNAE 2.0;
 a construção de estações de tratamento de água (ETA).
3.3.10.7.6.4 “Construção e Manutenção de Estações e Redes de Distribuição de Energia Elétrica” enquadram-se:
 a construção de usinas, estações e subestações hidrelétricas, eólicas, nucleares, termoelétricas, a construção de redes de transmissão e distribuição de energia elétrica, inclusive o serviço de eletrificação rural;
 a construção de redes de eletrificação para ferrovias e metropolitano, conforme classificação 4221-9/02 do CNAE 2.0;
 a manutenção de redes de distribuição de energia elétrica, quando executada por empresa não produtora ou distribuidora de energia elétrica, conforme classificação 4221-9/03 do CNAE 2.0;
 obras de iluminação pública e a construção de barragens e represas para geração de energia elétrica.
3.3.10.7.6.5 Para o tipo de obra “Portuárias, Marítimas e Fluviais” enquadram-se:
 obras marítimas e fluviais, tais como, construção de instalações portuárias, construção de portos e marinas, construção de eclusas e canais de navegação (vias navegáveis), enrrocamentos, obras de dragagem, aterro hidráulico, barragens, represas e diques, exceto para energia elétrica, a construção de emissários submarinos, a instalação de cabos submarinos, conforme classificação 4291-0 do CNAE 2.0;
 a construção de píeres e outras obras com influência direta de cursos d’água.
</t>
        </r>
      </text>
    </comment>
    <comment ref="C21" authorId="2">
      <text>
        <r>
          <rPr>
            <sz val="10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22" authorId="2">
      <text>
        <r>
          <rPr>
            <sz val="10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rFont val="Tahoma"/>
            <family val="2"/>
          </rPr>
          <t xml:space="preserve">
</t>
        </r>
      </text>
    </comment>
    <comment ref="C24" authorId="2">
      <text>
        <r>
          <rPr>
            <sz val="10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6" authorId="2">
      <text>
        <r>
          <rPr>
            <sz val="10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rFont val="Tahoma"/>
            <family val="2"/>
          </rPr>
          <t xml:space="preserve">
</t>
        </r>
      </text>
    </comment>
    <comment ref="C30" authorId="2">
      <text>
        <r>
          <rPr>
            <sz val="10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35" authorId="2">
      <text>
        <r>
          <rPr>
            <sz val="10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36" authorId="2">
      <text>
        <r>
          <rPr>
            <sz val="10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</commentList>
</comments>
</file>

<file path=xl/sharedStrings.xml><?xml version="1.0" encoding="utf-8"?>
<sst xmlns="http://schemas.openxmlformats.org/spreadsheetml/2006/main" count="3823" uniqueCount="1023">
  <si>
    <t>ITEM</t>
  </si>
  <si>
    <t>QUANT.</t>
  </si>
  <si>
    <t>01.01</t>
  </si>
  <si>
    <t>02.01</t>
  </si>
  <si>
    <t>03.01</t>
  </si>
  <si>
    <t>03.02</t>
  </si>
  <si>
    <t>04.01</t>
  </si>
  <si>
    <t>04.02</t>
  </si>
  <si>
    <t>04.04</t>
  </si>
  <si>
    <t>05.01</t>
  </si>
  <si>
    <t>05.03</t>
  </si>
  <si>
    <t>05.04</t>
  </si>
  <si>
    <t>06.01</t>
  </si>
  <si>
    <t>07.01</t>
  </si>
  <si>
    <t>07.02</t>
  </si>
  <si>
    <t>08.01</t>
  </si>
  <si>
    <t>09.01</t>
  </si>
  <si>
    <t>09.02</t>
  </si>
  <si>
    <t>10.01</t>
  </si>
  <si>
    <t>10.02</t>
  </si>
  <si>
    <t>10.03</t>
  </si>
  <si>
    <t>10.04</t>
  </si>
  <si>
    <t>13.01</t>
  </si>
  <si>
    <t>m</t>
  </si>
  <si>
    <t>un</t>
  </si>
  <si>
    <t>kg</t>
  </si>
  <si>
    <t>SUPERESTRUTURA</t>
  </si>
  <si>
    <t>PISOS</t>
  </si>
  <si>
    <t>PINTURA</t>
  </si>
  <si>
    <t>LIMPEZA DA OBRA</t>
  </si>
  <si>
    <t>pç</t>
  </si>
  <si>
    <t>04.03</t>
  </si>
  <si>
    <t>05.05</t>
  </si>
  <si>
    <t>06.02</t>
  </si>
  <si>
    <t>SERVIÇOS PRELIMINARES</t>
  </si>
  <si>
    <t>ALVENARIAS E DIVISÕES</t>
  </si>
  <si>
    <t>INSTALAÇÕES ELÉTRICAS</t>
  </si>
  <si>
    <t>13.02</t>
  </si>
  <si>
    <t>13.03</t>
  </si>
  <si>
    <t>03.03</t>
  </si>
  <si>
    <t>01</t>
  </si>
  <si>
    <t>02</t>
  </si>
  <si>
    <t>03</t>
  </si>
  <si>
    <t>03.04</t>
  </si>
  <si>
    <t>03.05</t>
  </si>
  <si>
    <t>03.06</t>
  </si>
  <si>
    <t>03.07</t>
  </si>
  <si>
    <t>03.08</t>
  </si>
  <si>
    <t>04</t>
  </si>
  <si>
    <t>04.05</t>
  </si>
  <si>
    <t>04.06</t>
  </si>
  <si>
    <t>05</t>
  </si>
  <si>
    <t>05.02</t>
  </si>
  <si>
    <t>05.06</t>
  </si>
  <si>
    <t>06</t>
  </si>
  <si>
    <t>06.03</t>
  </si>
  <si>
    <t>06.05</t>
  </si>
  <si>
    <t>06.06</t>
  </si>
  <si>
    <t>07</t>
  </si>
  <si>
    <t>07.03</t>
  </si>
  <si>
    <t>08</t>
  </si>
  <si>
    <t>09</t>
  </si>
  <si>
    <t>10</t>
  </si>
  <si>
    <t>FUNDAÇÕES</t>
  </si>
  <si>
    <t>11</t>
  </si>
  <si>
    <t>11.01</t>
  </si>
  <si>
    <t>11.02</t>
  </si>
  <si>
    <t>11.03</t>
  </si>
  <si>
    <t>11.04</t>
  </si>
  <si>
    <t>12</t>
  </si>
  <si>
    <t>12.01</t>
  </si>
  <si>
    <t>12.02</t>
  </si>
  <si>
    <t>12.03</t>
  </si>
  <si>
    <t>12.04</t>
  </si>
  <si>
    <t>13</t>
  </si>
  <si>
    <t>14</t>
  </si>
  <si>
    <t>15</t>
  </si>
  <si>
    <t>16</t>
  </si>
  <si>
    <t>17</t>
  </si>
  <si>
    <t>ESQUADRIAS METÁLICAS</t>
  </si>
  <si>
    <t>13.04</t>
  </si>
  <si>
    <t>DEMOLIÇÕES E REMOÇÕES</t>
  </si>
  <si>
    <t>ADMINISTRAÇÃO LOCAL</t>
  </si>
  <si>
    <t>18</t>
  </si>
  <si>
    <t>CÓDIGO</t>
  </si>
  <si>
    <t>Placa de obra nas dimensões de 2.0 x 4.0 m, padrão IOPES</t>
  </si>
  <si>
    <t>IOPES</t>
  </si>
  <si>
    <t>TOTAL ITEM 01</t>
  </si>
  <si>
    <t>SINAPI</t>
  </si>
  <si>
    <t>TOTAL ITEM 02</t>
  </si>
  <si>
    <t>Demolição de alvenaria</t>
  </si>
  <si>
    <t>010209</t>
  </si>
  <si>
    <t>Retirada de estrutura em madeira do telhado</t>
  </si>
  <si>
    <t>010326</t>
  </si>
  <si>
    <t>Remoção de telha ondulada de fibrocimento, inclusive cumeeira</t>
  </si>
  <si>
    <t>010256</t>
  </si>
  <si>
    <t>Retirada de aparelhos sanitários</t>
  </si>
  <si>
    <t>010223</t>
  </si>
  <si>
    <t>Retirada de pontos elétricos (luminárias, interruptores e tomadas)</t>
  </si>
  <si>
    <t>010240</t>
  </si>
  <si>
    <t>Índice de preço para remoção de entulho decorrente da execução de obras (Classe A CONAMA - NBR10.004 - Classe II-B), incluindo aluguel da caçamba, carga, transporte e descarga em área licenciada</t>
  </si>
  <si>
    <t>030304</t>
  </si>
  <si>
    <t>TOTAL ITEM 03</t>
  </si>
  <si>
    <t>TOTAL ITEM 04</t>
  </si>
  <si>
    <t>Fôrma de chapa compensada resinada 12mm, levando-se em conta a utilização 3 vezes (incluido o material, corte, montagem, escoramento e desfôrma)</t>
  </si>
  <si>
    <t>Fornecimento, dobragem e colocação em fôrma, de armadura CA-50 A média, diâmetro de 6.3 a 10.0 mm</t>
  </si>
  <si>
    <t>Fornecimento, dobragem e colocação em fôrma, de armadura CA-60 B fina, diâmetro de 4.0 a 7.0mm</t>
  </si>
  <si>
    <t>REFORÇO DA FUNDAÇÃO</t>
  </si>
  <si>
    <t>TOTAL ITEM 05</t>
  </si>
  <si>
    <t>Laje pré-fabricada treliçada, sobrecarga 300 Kg/m2, vão de 3.5m a 4.3m, capeamento 4cm, esp. 12cm, Fck= 150 Kg/cm2</t>
  </si>
  <si>
    <t>Fornecimento, preparo e aplicação de concreto Fck = 30 MPa (com brita 1 e 2) - (5% de perdas já incluído no custo)</t>
  </si>
  <si>
    <t>TOTAL ITEM 06</t>
  </si>
  <si>
    <t>TOTAL ITEM 07</t>
  </si>
  <si>
    <t>TOTAL ITEM 08</t>
  </si>
  <si>
    <t>Chapisco de argamassa de cimento e areia média ou grossa lavada, no traço 1:3, espessura 5 mm</t>
  </si>
  <si>
    <t>Divisória de granito cinza andorinha com 3 cm de espessura, fixada com cantoneira de ferro cromado</t>
  </si>
  <si>
    <t>Retirada de torneiras e registros</t>
  </si>
  <si>
    <t>010323</t>
  </si>
  <si>
    <t>Retirada de portas e janelas de madeira, inclusive batentes</t>
  </si>
  <si>
    <t>010214</t>
  </si>
  <si>
    <t>Recomposição de concreto danificado, com utilização de argamassa Sika Grout ou equivalente</t>
  </si>
  <si>
    <t>VERGAS/CONTRAVERGA</t>
  </si>
  <si>
    <t>Verga/contraverga reta de concreto armado 10 x 5 cm, Fck = 15 MPa, inclusive forma, armação e desforma</t>
  </si>
  <si>
    <t>Portão de ferro de abrir em barra chata, inclusive chumbamento</t>
  </si>
  <si>
    <t>TOTAL ITEM 09</t>
  </si>
  <si>
    <t>ESQUADRIAS DE MADEIRA</t>
  </si>
  <si>
    <t>Porta de madeira compensada lisa para pintura, 120x210x3,5cm, 2 folhas, incluso aduela 2a, alizar 2a e dobradicas</t>
  </si>
  <si>
    <t>un.</t>
  </si>
  <si>
    <t>Porta de madeira para pintura, semi-oca (leve ou média), 90x210cm, esp essura de 3,5cm, incluso dobradiças - Fornecimento e instalação.</t>
  </si>
  <si>
    <t>Porta de madeira para pintura, semi-oca (leve ou média), 80x210cm, espessura de 3,5cm, incluso dobradiças - Fornecimento e instalação.</t>
  </si>
  <si>
    <t>Porta de madeira para pintura, semi-oca (leve ou média), 60x210cm, esp essura de 3,5cm, incluso dobradiças - Fornecimento e instalação</t>
  </si>
  <si>
    <t>TOTAL ITEM 10</t>
  </si>
  <si>
    <t>COBERTURA</t>
  </si>
  <si>
    <t>TOTAL ITEM 11</t>
  </si>
  <si>
    <t>Rufo de chapa metálica nº 26 com largura de 30 cm</t>
  </si>
  <si>
    <t>Calha em chapa galvanizada com largura de 40 cm</t>
  </si>
  <si>
    <t>Pingadeira em granito, largura 15 cm, espessura 2,0 cm.</t>
  </si>
  <si>
    <t>11.05</t>
  </si>
  <si>
    <t>REVESTIMENTO DE PAREDES E TETOS</t>
  </si>
  <si>
    <t>Emboço de argamassa de cimento, cal hidratada CH1 e areia média ou grossa lavada no traço 1:0.5:6, espessura 20 mm</t>
  </si>
  <si>
    <t>Reboco de argamassa de cimento, cal hidratada CH1 e areia média ou grossa lavada no traço 1:0.5:6, espessura 5mm</t>
  </si>
  <si>
    <t>Cerâmica 10 x 10 cm, marcas de referência Eliane, Cecrisa ou Portobello, nas cores branco ou areia, com rejunte esp. 0.5 cm, empregando argamassa colante</t>
  </si>
  <si>
    <t>TOTAL ITEM 12</t>
  </si>
  <si>
    <t>Regularização de base p/ revestimento cerâmico, com argamassa de cimento e areia no traço 1:5, espessura 5cm</t>
  </si>
  <si>
    <t>Revestimento cerâmico para piso com placas tipo esmaltada extra de dimensões 60x60 cm</t>
  </si>
  <si>
    <t>Rodapé em cerâmica PEI-3, h = 7cm, assentado com argamassa de cimento, cal e areia, incl. Rejuntamento com cimento branco</t>
  </si>
  <si>
    <t>TOTAL ITEM 13</t>
  </si>
  <si>
    <t>INSTALAÇÕES HIDROSSANITÁRIAS</t>
  </si>
  <si>
    <t>TOTAL ITEM 14</t>
  </si>
  <si>
    <t>Cabo de cobre, flexivel, classe 4 ou 5, isolacao em PVC/A antichama BWF-B, cobertura PVC-ST1, antichama BWF-B, 1 condutor, 0,6/1 kv, secao nominal 1,5 mm2 (cores diversas)</t>
  </si>
  <si>
    <t>Cabo de cobre, flexivel, classe 4 ou 5, isolacao em PVC/A antichama BWF-B, cobertura PVC-ST1, antichama BWF-B, 1 condutor, 0,6/1 kv, secao nominal 2,5 mm2 (cores diversas)</t>
  </si>
  <si>
    <t>Cabo de cobre, flexivel, classe 4 ou 5, isolacao em PVC/A antichama BWF-B, cobertura PVC-ST1, antichama BWF-B, 1 condutor, 0,6/1 kv, secao nominal 4 mm2 (cores diversas)</t>
  </si>
  <si>
    <t>Cabo de cobre, flexivel, classe 4 ou 5, isolacao em PVC/A antichama BWF-B, cobertura PVC-ST1, antichama BWF-B, 1 condutor, 0,6/1 kv, secao nominal 6 mm2 (cores diversas)</t>
  </si>
  <si>
    <t>Cabo de cobre, flexivel, classe 4 ou 5, isolacao em PVC/A antichama BWF-B, cobertura PVC-ST1, antichama BWF-B, 1 condutor, 0,6/1 kv, secao nominal 10 mm2 (cores diversas)</t>
  </si>
  <si>
    <t>Disjuntor tipo DIN/IEC, monopolar de 6  ate  32A</t>
  </si>
  <si>
    <t>Disjuntor tipo DIN/IEC, bipolar de 6  ate  32A</t>
  </si>
  <si>
    <t>Disjuntor tipo DIN/IEC, tripolar de 63A</t>
  </si>
  <si>
    <t>Disjuntor tipo DIN/IEC, tripolar de 10  ate  50A</t>
  </si>
  <si>
    <t>Dispositivo DR, 4 polos, sensibilidade de 30 MA, corrente de 63 A, tipo AC</t>
  </si>
  <si>
    <t>Dispositivo DPS classe II, 1 polo, tensao maxima de 275 V, corrente maxima de *20* KA (tipo AC)</t>
  </si>
  <si>
    <t>Quadro de distribuicao com barramento trifasico, de embutir, em chapa de aco galvanizado, para 24 disjuntores DIN, 100 A</t>
  </si>
  <si>
    <t>Eletroduto/duto pead flexivel parede simples, corrugacao helicoidal, cor preta, sem rosca, de 2",  para cabeamento subterraneo (NBR 15715)</t>
  </si>
  <si>
    <t>Caixa octogonal de fundo movel, em PVC, de 4" X 4", para eletroduto flexivel corrugado</t>
  </si>
  <si>
    <t>Caixa de passagem, em PVC, de 4" X 2", para eletroduto flexivel corrugado</t>
  </si>
  <si>
    <t>Tomadas (2 modulos) 2P+T 10A, 250V, conjunto montado para embutir 4" x 2" (placa + suporte + modulos)</t>
  </si>
  <si>
    <t>Interruptor simples + tomada 2P+T 10A, 250V, conjunto montado para embutir 4" x 2" (placa + suporte + modulos)</t>
  </si>
  <si>
    <t>Interruptor simples 10A, 250V, conjunto montado para embutir 4" x 2" (placa + suporte + modulo)</t>
  </si>
  <si>
    <t>Luminaria Led retangular bivolt, luz branca, 18 W</t>
  </si>
  <si>
    <t>Interruptor bipolar 10A, 250V, conjunto montado para embutir 4" X 2" (placa + suporte + modulo)</t>
  </si>
  <si>
    <t>Caixa inspecao, concreto pre moldado, circular, com tampa, D = 40* cm</t>
  </si>
  <si>
    <t>Tomada industrial de embutir 3P+T 30 A, 440 V, com trava, com placa</t>
  </si>
  <si>
    <t>Poste conico continuo em aco galvanizado, curvo, braco simples, engastado,  H = 9 m, diametro inferior = *135* mm</t>
  </si>
  <si>
    <t>Poste conico continuo em aco galvanizado, curvo, braco duplo, engastado,  H = 9 m, diametro inferior = *135* mm</t>
  </si>
  <si>
    <t>Luminaria tipo tartaruga para area externa em aluminio, com grade, para 1 lampada, base E27, potencia maxima 40/60 W (nao inclui lampada)</t>
  </si>
  <si>
    <t>Lampada fluorescente compacta 2U branca 15 W, base E27 (127/220 V)</t>
  </si>
  <si>
    <t>Lampada vapor metalico tubular 400 W (base E40)</t>
  </si>
  <si>
    <t>Reator interno/integrado para lampada vapor metalico 400 W, alto fator de potencia</t>
  </si>
  <si>
    <t>Cabo de cobre, flexivel, classe 4 ou 5, isolacao em PVC/A antichama BWF-B, cobertura PVC-ST1, antichama BWF-B, 1 condutor, 0,6/1 kv, secao nominal 35 mm2 (cores diversas)</t>
  </si>
  <si>
    <t>Haste de aterramento em aco com 3,00 m de comprimento e DN = 5/8", revestida com baixa camada de cobre, com conector tipo grampo</t>
  </si>
  <si>
    <t>Padrão de entrada de energia elétrica, trifásico, entrada aérea, a 4 fios, carga instalada de 15001 até 26000W,</t>
  </si>
  <si>
    <t>Chuveiro comum em plastico branco, com cano, 3 temperaturas, 5500 W (110/220 V)</t>
  </si>
  <si>
    <t>Base para rele com suporte metalico</t>
  </si>
  <si>
    <t>Rele fotoeletrico interno e externo bivolt 1000 W, de conector, sem base</t>
  </si>
  <si>
    <t>INSTALAÇÕES DE INCÊNDIO</t>
  </si>
  <si>
    <t>TOTAL ITEM 16</t>
  </si>
  <si>
    <t>APARELHOS HIDROSSANITÁRIOS</t>
  </si>
  <si>
    <t>Bacia sifonada infantil de louça branca, marcas de referência Deca, Celite ou Ideal Standard, inclusive tampa e acessórios</t>
  </si>
  <si>
    <t>Cuba louça de embutir redonda, 30cm, L-41, completa, marcas de referência Deca, Celite ou Ideal Standard, incl. válvula e sifão, exclusive torneira</t>
  </si>
  <si>
    <t>Saboneteira plastica tipo dispenser para sabonete liquido com reservatorio 800 A 1500 ml</t>
  </si>
  <si>
    <t>Cuba em aço inox nº 02(dim.560x340x150)mm, marcas de referência Franke, Strake, tramontina, inclusive válvula de metal 31/2" e sifão cromado 1 x 1/2", excl. torneira</t>
  </si>
  <si>
    <t>Chuveiro elétrico tipo ducha Lorenzet ou Corona</t>
  </si>
  <si>
    <t>Bacia sifonada de louça branca sem abertura frontal para portadores de necessidades especiais, Vogue Plus Conforto - Linha Conforto, mod P510, incl. assento poliester, ref.AP51,marca de ref. Deca ou equivalente, sem abertura frontal</t>
  </si>
  <si>
    <t>Bacia convencional em louça branca ref. Linha Ravena P9 Deca ou equiv., inclusive tubo de ligação, acessórios de fixação e assento plástico</t>
  </si>
  <si>
    <t>Torneira pressão cromada diâm. 1/2" para lavatório, marcas de referência Fabrimar, Deca ou Docol</t>
  </si>
  <si>
    <t>Tanque de aço inox nº 2, marcas de referência Fisher, Metalpress ou Mekal, inclusive válvula de metal e sifão</t>
  </si>
  <si>
    <t>Torneira para tanque, marcas de referência Fabrimar, Deca ou Docol</t>
  </si>
  <si>
    <t>Torneira pressão cromada diam. 1/2" para pia, marcas de referência Fabrimar, Deca ou Docol</t>
  </si>
  <si>
    <t>Válvula de descarga com canopla cromada de 32mm (11/4"), marcas de referência Fabrimar, Deca ou Docol</t>
  </si>
  <si>
    <t>TOTAL ITEM 17</t>
  </si>
  <si>
    <t>Pintura com tinta esmalte sintético, marcas de referência Suvinil, Coral ou Metalatex, a duas demãos inclusive fundo anticorrosivo a uma demão, em metal</t>
  </si>
  <si>
    <t>Emassamento de paredes e forros, com duas demãos de massa acrílica, marcas de referência Suvinil Coral ou Metalatex (construção nova)</t>
  </si>
  <si>
    <t>Pintura com tinta acrílica, marcas de referência Suvinil, Coral e Metalatex, inclusive selador acrílico, em paredes e forros, a duas demãos</t>
  </si>
  <si>
    <t>BANCADAS E PRATELEIRAS</t>
  </si>
  <si>
    <t>Bancada de granito com espessura de 2 cm</t>
  </si>
  <si>
    <t>19</t>
  </si>
  <si>
    <t>Limpeza geral da obra</t>
  </si>
  <si>
    <t>20</t>
  </si>
  <si>
    <t>TOTAL ITEM 20</t>
  </si>
  <si>
    <t>T O T A L     F I N A L</t>
  </si>
  <si>
    <t>DIVERSOS</t>
  </si>
  <si>
    <t>Guarda corpo de tubo de ferro galvanizado, diâm. 3" e 2", h=0.8 m inclusive pintura a óleo ou esmalte</t>
  </si>
  <si>
    <t>Corrimão de tubo de ferro galvanizado diâmetro 3" com chumbadores a cada 1.50m, inclusive pintura a óleo ou esmalte</t>
  </si>
  <si>
    <t>14.01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</si>
  <si>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</si>
  <si>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</si>
  <si>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</si>
  <si>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</si>
  <si>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</si>
  <si>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</si>
  <si>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</si>
  <si>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</si>
  <si>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</si>
  <si>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</si>
  <si>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</si>
  <si>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</si>
  <si>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</si>
  <si>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</si>
  <si>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</si>
  <si>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</si>
  <si>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</si>
  <si>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</si>
  <si>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</si>
  <si>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</si>
  <si>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</si>
  <si>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</si>
  <si>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</si>
  <si>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</si>
  <si>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</si>
  <si>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</si>
  <si>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</si>
  <si>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</si>
  <si>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</si>
  <si>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</si>
  <si>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</si>
  <si>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</si>
  <si>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</si>
  <si>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</si>
  <si>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</si>
  <si>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</si>
  <si>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</si>
  <si>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</si>
  <si>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>14.40</t>
  </si>
  <si>
    <t>INSTALAÇÕES SPDA</t>
  </si>
  <si>
    <t>Eletroduto de PVC rígido p/ proteção diâm. 1 "PVC rígido 3,0m - Descida</t>
  </si>
  <si>
    <t>Caixa de inspeção suspensa para aterramento (4x4x2)"</t>
  </si>
  <si>
    <t>Pára-raios tipo Franklim. REF.:TEL-010</t>
  </si>
  <si>
    <t>Mastro de 6m x 2". REF.:TEL-471.</t>
  </si>
  <si>
    <t>Conjunto de estaiamento c/ cabo de aço. REF.:TEL-453.</t>
  </si>
  <si>
    <t>Fixador universal para SPDA . REF.:TEL-5024.</t>
  </si>
  <si>
    <t>Base p/ mastro. REF.:TEL-070.</t>
  </si>
  <si>
    <t>Terminal aéreo de inserção 3/8" x 300mm EM aço galvanizado a fogo (a cada 6 metros). REF.:TEL-5124.</t>
  </si>
  <si>
    <t>Sinalizador noturno de obstáculos (2x60W - 127V) com relé fotoelétrico REF.: TEL -600</t>
  </si>
  <si>
    <t>Arruela inox lisa ∅1/4". REF.:TEL-5303.</t>
  </si>
  <si>
    <t>Bucha de nylon n°8. REF.:TEL-5308</t>
  </si>
  <si>
    <t>Fixador universal de SPDA estanhado. REF.:TEL-5024.</t>
  </si>
  <si>
    <t>Poliuretano (Sikaflex0 p/ vedação dos furos. REF.:TEL-5905.</t>
  </si>
  <si>
    <t>Conector mini-gar bronze estanhado para conexão entre cabo de alumínio e barra estruturada de aço.</t>
  </si>
  <si>
    <t>Terminal de compressão(REF.:TEL-5150)  arruela lisa ∅1/4" (REF.:TEL-5303).</t>
  </si>
  <si>
    <t xml:space="preserve">Parafuso aço inox  ∅1/4" (REF.:TEL-5329) </t>
  </si>
  <si>
    <t>Porca aço inox ∅1/4" (REF.:TEL-5314)</t>
  </si>
  <si>
    <t>Fita perfurada em latão niquelada. REF.:TEL-750.</t>
  </si>
  <si>
    <t>Barra estrutural condutora em aço  CA-25 - 80mm²</t>
  </si>
  <si>
    <t>Conector em bronze estanhado para conexão entre cabo  16mm2 A 70mm2 e tela ou arame. REF.:TEL-6945.</t>
  </si>
  <si>
    <t>Caixa metálica p/ embutir com tampa 20 x 20 x 14 cm. REF.:TEL-901.</t>
  </si>
  <si>
    <t>Parafuso sextavado em aço inox rosca soberba M6 x 45mm. REF.:TEL-5346.</t>
  </si>
  <si>
    <t>Barra de apoio reta, em aço inox polido, comprimento 90 cm, diâmetro mínimo 3 cm</t>
  </si>
  <si>
    <t>-</t>
  </si>
  <si>
    <t>Alvenaria de vedação de blocos cerâmicos furados na vertical de 9x19x39cm (espessura 9cm) de paredes</t>
  </si>
  <si>
    <t>Alvenaria de vedação de blocos cerâmicos furados na vertical de 14x19x 39cm (espessura 14cm) de paredes</t>
  </si>
  <si>
    <t>Fornecimento e aplicação de concreto USINADO Fck=30 MPa - considerando lançamento MANUAL para INFRA-ESTRUTURA (5% de perdas já incluído no custo)</t>
  </si>
  <si>
    <t>Fornecimento e aplicação de concreto USINADO Fck=25 MPa - considerando lançamento MANUAL para INFRA-ESTRUTURA (5% de perdas já incluído no custo)</t>
  </si>
  <si>
    <t>Escavação manual campo aberto p/ tubulão - fuste e/ou base (para todas as profundidades)</t>
  </si>
  <si>
    <t>13.05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</si>
  <si>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</si>
  <si>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</si>
  <si>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</si>
  <si>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</si>
  <si>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</si>
  <si>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</si>
  <si>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</si>
  <si>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</si>
  <si>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</si>
  <si>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</si>
  <si>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</si>
  <si>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</si>
  <si>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</si>
  <si>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</si>
  <si>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18.10</t>
  </si>
  <si>
    <t>18.11</t>
  </si>
  <si>
    <t>18.12</t>
  </si>
  <si>
    <t>18.13</t>
  </si>
  <si>
    <t>18.14</t>
  </si>
  <si>
    <t>21</t>
  </si>
  <si>
    <t>22</t>
  </si>
  <si>
    <t>Piso cimentado camurçado executado com argamassa de cimento e areia no traço 1:3, esp. 3.0cm</t>
  </si>
  <si>
    <t>Luminária de emergência autônoma ie-16 com lâmpada de 8w</t>
  </si>
  <si>
    <t>Acionador manual de alarme de incêndio</t>
  </si>
  <si>
    <t>Sirene para alcance até 500 m ref. Rt-10</t>
  </si>
  <si>
    <t>Central de deteção e alarme</t>
  </si>
  <si>
    <t>Avisador sonoro tipo sirene</t>
  </si>
  <si>
    <t>Eletrobomba motor de 3,0 cv, 220v, trifásico com capacidade de vazão de 2501/min. A 18 MCA de pressão (ref. Schneider, modelo BC-925 B ou HB equivalente)</t>
  </si>
  <si>
    <t>Reservatório - taça metálica - 8 m3</t>
  </si>
  <si>
    <t>TOTAL ITEM 15</t>
  </si>
  <si>
    <t>Extintores</t>
  </si>
  <si>
    <t>Sinalizações / Placas</t>
  </si>
  <si>
    <t>Alarme de incêndio</t>
  </si>
  <si>
    <t>Hidrante</t>
  </si>
  <si>
    <t>TOTAL ITEM 19</t>
  </si>
  <si>
    <t>TOTAL ITEM 21</t>
  </si>
  <si>
    <t>TOTAL ITEM 22</t>
  </si>
  <si>
    <t>Ponto de água fria embutido, para chuveiro, caixa de descarga, lavatorio, pia de cozinha e tanque de lavar roupa, com material PVC rígido soldável, inclusive conexões</t>
  </si>
  <si>
    <t>Registro de gaveta ¾” com acabamento</t>
  </si>
  <si>
    <t>Registro gaveta ¾ bruto</t>
  </si>
  <si>
    <t xml:space="preserve">Registro de pressão ¾” para chuveiro com acabamento </t>
  </si>
  <si>
    <t>Tubo de PVC soldável marrom para água DN 25 mm (¾”), inclusive conexões</t>
  </si>
  <si>
    <t>Tubo de PVC soldável para esgoto DN 40 mm (Inclusive conexões)</t>
  </si>
  <si>
    <t>Tubo de PVC soldável para esgoto DN 100 mm (Inclusive conexões)</t>
  </si>
  <si>
    <t>Ponto de esgoto para vaso sanitário, caixa sifonada, pia, lavatorio e tanque, inclusive conexões.</t>
  </si>
  <si>
    <t>Caixa de gordura, com tampa, PVC 250x230x 75 mm</t>
  </si>
  <si>
    <t>Caixa de inspeção em alvenaria de tijolo maciço 60X60X60 cm, revestida internamente com barra lisa (cimento e areia - traço: 1:4) com tampa pré-moldada de concreto e fundo  de concreto 15 Mpa tipo C - Escavação e confecção</t>
  </si>
  <si>
    <t xml:space="preserve">Aquisição e instalação de caixa d’água de polietileno ou equivalente, com tampa, capacidade 1000 litros, com:  2" e 25mmx3/4", </t>
  </si>
  <si>
    <t>Instalações de água</t>
  </si>
  <si>
    <t>Fossa</t>
  </si>
  <si>
    <t>Instalações Sanitárias</t>
  </si>
  <si>
    <t>Ponto para ralo sifonado, inclusive ralo sifonado 100 x 40 mm c/ grelha em pvc</t>
  </si>
  <si>
    <t>Ponto para caixa sifonada, inclusive caixa sifonada pvc 150x150x50mm com grelha em pvc</t>
  </si>
  <si>
    <t>TOTAL ITEM 18</t>
  </si>
  <si>
    <t>Eletroduto PVC flexivel corrugado, cor amarela, de 25 mm</t>
  </si>
  <si>
    <t>Haste de aterramento em aco galvanizado com 2,40 m de comprimento,</t>
  </si>
  <si>
    <t>Caixa de passagem n 2, de embutir, padrao Telebras, dimensoes 20 x 20 x 12 cm, em chapa de aco galvanizado</t>
  </si>
  <si>
    <t>Caixa para distribuição de telefonia 300x300 mm</t>
  </si>
  <si>
    <t>Bloco telefônico para 20 pares</t>
  </si>
  <si>
    <t>Cordoalha de aço cobreado com 6,3 mm para aterramento</t>
  </si>
  <si>
    <t>14.41</t>
  </si>
  <si>
    <t>14.42</t>
  </si>
  <si>
    <t>14.43</t>
  </si>
  <si>
    <t>14.44</t>
  </si>
  <si>
    <t>Tomada RJ11</t>
  </si>
  <si>
    <t>Tomada RJ45</t>
  </si>
  <si>
    <t>Tubo aço galvanizado inclusive conexões e suportes , 63 mm</t>
  </si>
  <si>
    <t>Hidrante de recalque no passeio em caixa metálica de 40x60x40cm, incl. registro globo angular 90º de 63mm, adaptador p/ engate rápido e tampa c/ corrente</t>
  </si>
  <si>
    <t>Adaptador com flange 20mmx1</t>
  </si>
  <si>
    <t>Adaptador com flange 25mmx3/4</t>
  </si>
  <si>
    <t>Torneira de bóia real 1/2 com balão plástico</t>
  </si>
  <si>
    <t>PREFEITURA MUNICIPAL DE JOÃO NEIVA
SECRETARIA MUNICIPAL DE OBRAS E SERVIÇOS URBANOS</t>
  </si>
  <si>
    <t>MEMÓRIA DE CÁLCULO</t>
  </si>
  <si>
    <t>DESCRIÇÃO SERVIÇO</t>
  </si>
  <si>
    <t>UNIDADE</t>
  </si>
  <si>
    <t>Qnt</t>
  </si>
  <si>
    <t>C (m)</t>
  </si>
  <si>
    <t>L (m)</t>
  </si>
  <si>
    <t>H (m)</t>
  </si>
  <si>
    <t>A(m2)</t>
  </si>
  <si>
    <t>V(m3)</t>
  </si>
  <si>
    <t>QUANT.  DO SERVIÇO</t>
  </si>
  <si>
    <t>UND</t>
  </si>
  <si>
    <t>M2</t>
  </si>
  <si>
    <t xml:space="preserve">PLACA DE OBRA EM CHAPA DE ACO GALVANIZADO </t>
  </si>
  <si>
    <t>Placa com as informações da obra</t>
  </si>
  <si>
    <t>MÊS</t>
  </si>
  <si>
    <t>M</t>
  </si>
  <si>
    <t>M3</t>
  </si>
  <si>
    <t>Qtd de cabos (und)</t>
  </si>
  <si>
    <t>Local</t>
  </si>
  <si>
    <t>07.03.09</t>
  </si>
  <si>
    <t>Ponto de ônibus</t>
  </si>
  <si>
    <t>Estacionamento</t>
  </si>
  <si>
    <t>OBRA: REFORMA E AMPLIAÇÃO DA ANTIGA EMEI HILDA BRITO</t>
  </si>
  <si>
    <t>Tomada 2P+T 10A, 250V, conjunto montado para embutir 4" X 2" (placa + suporte + modulo)</t>
  </si>
  <si>
    <r>
      <t xml:space="preserve">Cabo de alumínio nu sem alma de </t>
    </r>
    <r>
      <rPr>
        <sz val="11"/>
        <rFont val="Arial"/>
        <family val="2"/>
      </rPr>
      <t>#70mm2. REF.: TEL-5720.</t>
    </r>
  </si>
  <si>
    <t>PLANILHA ORÇAMENTÁRIA</t>
  </si>
  <si>
    <t>FONTE</t>
  </si>
  <si>
    <t>DESCRIÇÃO DOS SERIÇOS</t>
  </si>
  <si>
    <t>UNID.</t>
  </si>
  <si>
    <t>P. UNIT.</t>
  </si>
  <si>
    <t>PREÇO UNITÁRIO COM BDI</t>
  </si>
  <si>
    <t>PREÇO TOTAL</t>
  </si>
  <si>
    <t>%</t>
  </si>
  <si>
    <t>01.02</t>
  </si>
  <si>
    <t xml:space="preserve">CONVÊNIO Nº: </t>
  </si>
  <si>
    <r>
      <t xml:space="preserve">ENCARGOS SOCIAIS: </t>
    </r>
    <r>
      <rPr>
        <sz val="10"/>
        <rFont val="Arial"/>
        <family val="2"/>
      </rPr>
      <t>128,33%</t>
    </r>
  </si>
  <si>
    <r>
      <t xml:space="preserve">BDI: </t>
    </r>
    <r>
      <rPr>
        <sz val="10"/>
        <rFont val="Arial"/>
        <family val="2"/>
      </rPr>
      <t>30,90% - Serviços (materiais e instalações)</t>
    </r>
    <r>
      <rPr>
        <b/>
        <sz val="10"/>
        <rFont val="Arial"/>
        <family val="2"/>
      </rPr>
      <t xml:space="preserve">
PRAZO DA OBRA: </t>
    </r>
    <r>
      <rPr>
        <sz val="10"/>
        <rFont val="Arial"/>
        <family val="2"/>
      </rPr>
      <t>12 meses</t>
    </r>
    <r>
      <rPr>
        <b/>
        <sz val="10"/>
        <rFont val="Arial"/>
        <family val="2"/>
      </rPr>
      <t xml:space="preserve">
DATA BASE: </t>
    </r>
    <r>
      <rPr>
        <sz val="10"/>
        <rFont val="Arial"/>
        <family val="2"/>
      </rPr>
      <t>Agosto/2018</t>
    </r>
  </si>
  <si>
    <t>ENCARREGADO</t>
  </si>
  <si>
    <t>AUXILIAR ADMINISTRATIVO</t>
  </si>
  <si>
    <t>DEMOLIÇÃO DE ALVENARIA</t>
  </si>
  <si>
    <t>Lactário</t>
  </si>
  <si>
    <t>Secretaria</t>
  </si>
  <si>
    <t>Direção</t>
  </si>
  <si>
    <t>Enfermaria</t>
  </si>
  <si>
    <t>Sala de Recepção e Troca - Fraldário</t>
  </si>
  <si>
    <t>Hall</t>
  </si>
  <si>
    <t>Refeitório</t>
  </si>
  <si>
    <t>Área de Serviço</t>
  </si>
  <si>
    <t>Circulação /  Berçário - Sala de Recepção</t>
  </si>
  <si>
    <t>Maternal I / Secretaria</t>
  </si>
  <si>
    <t>RETIRADA DE ESTRUTURA EM MADEIRA DO TELHADO</t>
  </si>
  <si>
    <t>REMOÇÃO DE TELHA ONDULADA EM FIBROCIMENTO, INCLUSIVE CUMEEIRA</t>
  </si>
  <si>
    <t>RETIRADA DE APARELHOS SANITÁRIOS</t>
  </si>
  <si>
    <t>Área de Serviço - 2 tanques</t>
  </si>
  <si>
    <t>Cozinha - 2 pias e 2 tanques</t>
  </si>
  <si>
    <t>Wc masculino (sala serviço social) - 1 lavatório e 1 vaso sanit.</t>
  </si>
  <si>
    <t>Wc M e F (ao lado administr.) 6 lavatórios e 2 vasos sanit.</t>
  </si>
  <si>
    <t>RETIRADA DE TORNEIRAS E REGISTROS</t>
  </si>
  <si>
    <t>RETIRADA  DE PONTOS ELÉTRICOS (LUMINÁRIAS, INTERRUPTORES E TOMADAS)</t>
  </si>
  <si>
    <t xml:space="preserve">Estimativa </t>
  </si>
  <si>
    <t>RETIRADA DE JANELAS E PORTAS EM MADEIRA, INCLUSIVE BATENTES</t>
  </si>
  <si>
    <t>Sala psicólogo/ Atendimento geral/ Administração/ Sala de corte/ Cozinha industrial/ Assistente social</t>
  </si>
  <si>
    <t>Wc masculino</t>
  </si>
  <si>
    <t>Sala Serviço Social</t>
  </si>
  <si>
    <t>Wc masculino e Wc feminino</t>
  </si>
  <si>
    <t>Auditório e Sala de Corte</t>
  </si>
  <si>
    <t>ÍNDICE DE PREÇO PARA REMOÇÃO DE ENTULHO DECORRENTE DA EXECUÇÃO DE OBRAS (CLASSE A CONAMA - NBR10.004 - CLASSE II-B), INCLUINDO AKUGUEL DA CAÇAMBA, CARGA, TRANSPORTE E DESCARGA EM ÁREA LICENCIADA</t>
  </si>
  <si>
    <t>FÔRMA DE CHAPA COMPENSADA RESINADA 12 MM, LEVANDO-SE EM CONTA A UTILIZAÇÃO 3 VEZES, (INCLUINDO O MATERIAL, CORTE, MONTAGEM, ESCORAMENTO E DESFÔRMA)</t>
  </si>
  <si>
    <t>Projeto Estrutural - Reforço Prédio - CRAS</t>
  </si>
  <si>
    <t>Prancha 4.1 - Pilares: P4/P5/P6/P7/P8/P9</t>
  </si>
  <si>
    <t>Prancha 4.2 - Pilares: P10/P11/P12/P13/P17/P18</t>
  </si>
  <si>
    <t>Prancha 4.2 - Laje Térreo: P19/P20/P24/ Laje Térreo 1: P1/P2/P3</t>
  </si>
  <si>
    <t>Prancha 4.3 - Pilares: P14/P15/P16/P21/P22</t>
  </si>
  <si>
    <t>P23/P25/P26/</t>
  </si>
  <si>
    <t>Prancha 4.4  - Pilares: 7xP1/4xP2/P4/6xP5/2xP7/P15/P26/   Tubulões: T4/2xT9/7xT23/6xT24/5xT26</t>
  </si>
  <si>
    <t>Prancha 4.5 - Pilares: P16/P21/P22/P25                      Tubulões: T15/T16/T21/T22/T25</t>
  </si>
  <si>
    <t>Pranha 4.6 - Pavimento Fundação (nível 0)</t>
  </si>
  <si>
    <t>Prancha 4.7 - Vigas: V1/V2/V4/V5/V6/  V7/V10/V11/V12/V13/V14/V15/V16/V17/V18/</t>
  </si>
  <si>
    <t>Prancha 4.9 - Vigas: V1/V3/V4/V5/V6/V7/V8/V9/V10/V11/V12/    V13/V14/V15/</t>
  </si>
  <si>
    <t>Prancha 4.10 - Vigas: V42/V43/V44/V45/V46/V47</t>
  </si>
  <si>
    <t>V2</t>
  </si>
  <si>
    <t>FORNECIMENTO E APLICAÇÃO DE CONCRETO USINADO FCK=25 MPA - CONSIDERANDO LANÇAMENTO MANUAL PARA INFRA ESTRUTURA (5% DE PERDAS JÁ INCLUÍDO NO CUSTO)</t>
  </si>
  <si>
    <t>Prancha 4.4  - Tubulões: T4/2xT9/7xT23/6xT24/5xT26</t>
  </si>
  <si>
    <t>Prancha 4.5 - Tubulões: T15/T16/T21/T22/T25</t>
  </si>
  <si>
    <t>FORNECIMENTO E APLICAÇÃO DE CONCRETO USINADO FCK=30 MPA - CONSIDERANDO LANÇAMENTO MANUAL PARA INFRA ESTRUTURA (5% DE PERDAS JÁ INCLUINDO NO CUSTO)</t>
  </si>
  <si>
    <t>FORNECIMENTO, DOBRAGEM E COLOCAÇÃO EM FÔRMA, DE ARMADDURA CA-50 MÉDIA, DIÂMETRO DE 6,3 A 10,0 MM</t>
  </si>
  <si>
    <t>KG</t>
  </si>
  <si>
    <t>FORNECIMENTO, DOBRAGEM E COLOCAÇÃO EM FÔRMA, DE ARMADURA CA-60 B FINA, DIÂMETRO DE 4,0 A 7,0 MM</t>
  </si>
  <si>
    <t>RECOMPOSIÇÃO DE CONCRETO DANIFICADO, COM UTILIZAÇÃO DE ARGAMASSA SIKA GROUT OU EQUIVALENTE</t>
  </si>
  <si>
    <t>Quantidade Estimada</t>
  </si>
  <si>
    <t>FUNDAÇÃO</t>
  </si>
  <si>
    <t>ESCAVAÇÃO MANUAL CAMPO ABERTO P/ TUBULÃO - FUSTE E/ OU BASE (PARA TODAS AS PROFUNDIDADES)</t>
  </si>
  <si>
    <t>Projeto Estrutural - Reforma e Ampliação da antiga EMEI Hilda Brito</t>
  </si>
  <si>
    <t>LAVANDERIA E VESTIÁRIOS</t>
  </si>
  <si>
    <t>SALA DE ATIVIDADES / RECEPÇÃO</t>
  </si>
  <si>
    <t>BANHEIROS /HIGIENIZAÇÃO/ PNE INFANTIL</t>
  </si>
  <si>
    <t>Prancha 4.14 - Tubulões: P1/P2/P4/P7/P8/P17/T18/T20/T21</t>
  </si>
  <si>
    <t>Interruptor simples (2 modulos) + tomada 2P+T 10A, 250V, conjunto montado para embutir 4" x 2" (placa + suporte + modulos)</t>
  </si>
  <si>
    <t>T13 / T14</t>
  </si>
  <si>
    <t>RAMPA DE ACESSIBILIDADE</t>
  </si>
  <si>
    <t>Prancha 4.34 - Vigas: V1 à V11</t>
  </si>
  <si>
    <t>Prancha 4.40 - Tubulões e Pilares: P1 à P12 e T1à T12</t>
  </si>
  <si>
    <t>Prancha 4.14 - Tubulões: T1/T3/T4/T7/T9/T16/T17</t>
  </si>
  <si>
    <t>Prancha 4.13 - Tubulão:T 22</t>
  </si>
  <si>
    <t>Prancha 4.13 - Tubulão: T 22</t>
  </si>
  <si>
    <t>Prancha 4.32: Tubulões: T1 à T12</t>
  </si>
  <si>
    <t>Prancha 4.40: Tubulões: T1 à T12</t>
  </si>
  <si>
    <t>Prancha 4.44 - Tubulões: T1 à T6</t>
  </si>
  <si>
    <t>Prancha 4.32 - Tubulões: T1 à T12 e P1/P2/P3/P13</t>
  </si>
  <si>
    <t>Prancha 4.40 - Tubulões: P1 à P12 e T1 à T12</t>
  </si>
  <si>
    <t>Prancha 4.32: Tubulões: T1 à T14</t>
  </si>
  <si>
    <t>06.04</t>
  </si>
  <si>
    <t>Prancha 4.35 - Pilares: P11 à P14</t>
  </si>
  <si>
    <t>Prancha 4.36: P1 á P10</t>
  </si>
  <si>
    <t>Prancha 4.38: Lajes</t>
  </si>
  <si>
    <t>Prancha 4.15 - Pilares: P1/P2/P3/P11/P18</t>
  </si>
  <si>
    <t>Prancha 4.17 - Pilares: P9/P10//P12/P13/P14</t>
  </si>
  <si>
    <t>Prancha 4.16 - Pilares: P4/P5/P6/P7/P8</t>
  </si>
  <si>
    <t>Prancha 4.18 - Pilares: P15/P16/P17</t>
  </si>
  <si>
    <t>Prancha 4.22 - Vigas: V1 à V17</t>
  </si>
  <si>
    <t>Prancha 4.23 - Vigas: V18 à V32</t>
  </si>
  <si>
    <t>Prancha 4.41 - Pilares: P1 à P12</t>
  </si>
  <si>
    <t>Prancha 4.42 - Vigas: V1 à V10</t>
  </si>
  <si>
    <t>Prancha 4.43 - Vigas V1 à V9</t>
  </si>
  <si>
    <t>Prancha 4.44</t>
  </si>
  <si>
    <t>CASAS DE MÁQUINAS/ BASES RESERV./ CASA DE GÁS</t>
  </si>
  <si>
    <t>Prancha 4.45 - Pilares: P11 à P16</t>
  </si>
  <si>
    <t>Prancha 4.46 - Pilares: P3  à P6</t>
  </si>
  <si>
    <t>Vigas: V1 à V4</t>
  </si>
  <si>
    <t>Prancha 4.47 - Base de Ligação</t>
  </si>
  <si>
    <t>Prancha 4.48 - Laje</t>
  </si>
  <si>
    <t>Vigas: V18 à V29</t>
  </si>
  <si>
    <t>Prancha 4.49 - Pilares: P1/P2/P7/P8/P9/P10</t>
  </si>
  <si>
    <t>Vigas: V31 à V42</t>
  </si>
  <si>
    <t>FORNECIMENTO, PREPARO E APLICAÇÃO DE CONCRETO FCK = 30 MPA (COM BRITA 1 E 2) - (5% DE PERDAS JÁ INCLUÍDO NO CUSTO)</t>
  </si>
  <si>
    <t>Prancha 4.24 - Vigas: V33 à V47</t>
  </si>
  <si>
    <t>Prancha 4.27 - Laje Pavimento Intermediário</t>
  </si>
  <si>
    <t>Fornecimento, preparo e aplicação de concreto Fck=25 MPa (brita 1 e 2) - (5% de perdas já incluído no custo)</t>
  </si>
  <si>
    <t>FORNECIMENTO, PREPARO E APLICAÇÃO DE CONCRETO FCK = 25 MPA (COM BRITA 1 E 2) - (5% DE PERDAS JÁ INCLUÍDO NO CUSTO)</t>
  </si>
  <si>
    <t>Prancha 4.48 - Vigas: V18 à V29</t>
  </si>
  <si>
    <t>LAJE PRÉ-FABRICADA TRELIÇADA, SOBRECARGA 300 KG/M2, VÃO DE 3.5M A 4.3M, CAPEAMENTO 4CM, ESP. 12CM, FCK= 150 KG/CM2</t>
  </si>
  <si>
    <t>PROJETO ARQUITETÔNICO - PRANCHA 3.1</t>
  </si>
  <si>
    <t>Sanitário Inf. Masculino</t>
  </si>
  <si>
    <t>Higienização Inf. Masc.</t>
  </si>
  <si>
    <t>Sanitário PNE Inf.</t>
  </si>
  <si>
    <t>Higienização Inf. Fem.</t>
  </si>
  <si>
    <t>Sanitário Inf. Fem.</t>
  </si>
  <si>
    <t>Sala de Atividade / Sala Repouso</t>
  </si>
  <si>
    <t>Sala Recepção e Troca de Roupas</t>
  </si>
  <si>
    <t>ÁREA CONFORME:</t>
  </si>
  <si>
    <t>PROJETO ARQUITETÔNICO - PRANCHA 3.2</t>
  </si>
  <si>
    <t>Lavanderia</t>
  </si>
  <si>
    <t>Circulação</t>
  </si>
  <si>
    <t>Vestiário Fem.</t>
  </si>
  <si>
    <t>Vestiário Masc.</t>
  </si>
  <si>
    <t>IS Masc.</t>
  </si>
  <si>
    <t>IS Fem.</t>
  </si>
  <si>
    <t>Berçário / Sala Repouso</t>
  </si>
  <si>
    <t>Despensa</t>
  </si>
  <si>
    <t>DML</t>
  </si>
  <si>
    <t>PROJETO ESTRUTURAL RAMPA - PRANCHA 4.4</t>
  </si>
  <si>
    <t>Trecho 3</t>
  </si>
  <si>
    <t>ALVENARIA DE VEDAÇÃO DE BLOCOS CERÂMICOS FURADOS NA VERTICAL DE 14X19X 39CM (ESPESSURA 14CM) DE PAREDES</t>
  </si>
  <si>
    <t xml:space="preserve">Sanitário infantil masculino/ feminino, higinização infantil masculino / feminino e sanitário infantil PNE </t>
  </si>
  <si>
    <t>Vestiário Masculino</t>
  </si>
  <si>
    <t>Paredes Externas Laterais</t>
  </si>
  <si>
    <t>Obs.: na altura das paredes acima, foi considerada também a platibanda</t>
  </si>
  <si>
    <t>Sala de Amamentação</t>
  </si>
  <si>
    <r>
      <t xml:space="preserve">LOCAL: </t>
    </r>
    <r>
      <rPr>
        <b/>
        <sz val="10"/>
        <rFont val="Arial"/>
        <family val="2"/>
      </rPr>
      <t xml:space="preserve"> JOÃO NEIVA/ES</t>
    </r>
  </si>
  <si>
    <t>Vestiário Feminino</t>
  </si>
  <si>
    <t>Depósito Materiais Limpeza</t>
  </si>
  <si>
    <t>Berçário / Sala de Repouso</t>
  </si>
  <si>
    <t>Sala de Atividades / Sala de Repouso</t>
  </si>
  <si>
    <t>Casa de Máquinas Abastecimento Creche</t>
  </si>
  <si>
    <t>Sala de Recepção e Troca de Roupas</t>
  </si>
  <si>
    <t>Casa de Máquinas Combate Incêndio</t>
  </si>
  <si>
    <t>ALVENARIA DE VEDAÇÃO DE BLOCOS CERÂMICOS FURADOS NA VERTICAL DE 9X19X39CM (ESPESSURA 9CM) DE PAREDES</t>
  </si>
  <si>
    <t>Paredes Internas</t>
  </si>
  <si>
    <t>Maternal / Secretaria</t>
  </si>
  <si>
    <t>Sala de Recepção e Troca / Fraldário</t>
  </si>
  <si>
    <t>I.S. - Lactário</t>
  </si>
  <si>
    <t>DIVISÓRIA DE GRANITO CINZA ANDORINHA COM 3 CM DE ESPESSURA, FIXADA COM CANTONEIRA DE FERRO CROMADO</t>
  </si>
  <si>
    <t>Sanitário infantil masculino/Sanitário Infantil feminino</t>
  </si>
  <si>
    <t>Vestiário Feminino / Vestiário Masculino</t>
  </si>
  <si>
    <t>VERGA E CONTRAVERGA</t>
  </si>
  <si>
    <t>VERGA/CONTRAVERGA RETA DE CONCRETO ARMADO 10 X 5 CM, FCK = 15 MPA, INCLUSIVE FORMA, ARMAÇÃO E DESFORMA</t>
  </si>
  <si>
    <t>P5</t>
  </si>
  <si>
    <t>P6</t>
  </si>
  <si>
    <t>P7</t>
  </si>
  <si>
    <t>P8</t>
  </si>
  <si>
    <t>P10</t>
  </si>
  <si>
    <t>P11</t>
  </si>
  <si>
    <t>P12</t>
  </si>
  <si>
    <t>P13</t>
  </si>
  <si>
    <t>PORTAS</t>
  </si>
  <si>
    <t>JANELAS</t>
  </si>
  <si>
    <t>J1</t>
  </si>
  <si>
    <t>J2</t>
  </si>
  <si>
    <t>J3</t>
  </si>
  <si>
    <t>J4</t>
  </si>
  <si>
    <t>J5</t>
  </si>
  <si>
    <t>J6</t>
  </si>
  <si>
    <t>J7</t>
  </si>
  <si>
    <t>J9</t>
  </si>
  <si>
    <t>J10</t>
  </si>
  <si>
    <t>J11</t>
  </si>
  <si>
    <t>J12</t>
  </si>
  <si>
    <t>J13</t>
  </si>
  <si>
    <t>J14</t>
  </si>
  <si>
    <t>J15</t>
  </si>
  <si>
    <t>PORTÃO DE FERRO DE ABRIR EM BARRA CHATA, INCLUSIVE CHUMBAMENTO</t>
  </si>
  <si>
    <t>P1</t>
  </si>
  <si>
    <t>P2</t>
  </si>
  <si>
    <t>P3</t>
  </si>
  <si>
    <t>P4</t>
  </si>
  <si>
    <t>P9</t>
  </si>
  <si>
    <t>JANELA DE AÇO DE CORRER, 2 FOLHAS, FIXAÇÃO COM ARGAMASSA, COM VIDROS</t>
  </si>
  <si>
    <t>PORTA DE MADEIRA COMPENSADA LISA PARA PINTURA, 120X210X3,5CM, 2 FOLHAS, INCLUSO ADUELA 2A, ALIZAR 2A E DOBRADICAS</t>
  </si>
  <si>
    <t>P5/P7/P11/P12 (80 x 210 CM)</t>
  </si>
  <si>
    <t>P6 (90 x 210 CM)</t>
  </si>
  <si>
    <t>P8 (120 x 210 CM)</t>
  </si>
  <si>
    <t>PORTA DE MADEIRA PARA PINTURA, SEMI-OCA (LEVE OU MÉDIA), 90X210CM, ESP ESSURA DE 3,5CM, INCLUSO DOBRADIÇAS - FORNECIMENTO E INSTALAÇÃO.</t>
  </si>
  <si>
    <t>PORTA DE MADEIRA PARA PINTURA, SEMI-OCA (LEVE OU MÉDIA), 80X210CM, ESPESSURA DE 3,5CM, INCLUSO DOBRADIÇAS - FORNECIMENTO E INSTALAÇÃO.</t>
  </si>
  <si>
    <t>PORTA DE MADEIRA PARA PINTURA, SEMI-OCA (LEVE OU MÉDIA), 60X210CM, ESP ESSURA DE 3,5CM, INCLUSO DOBRADIÇAS - FORNECIMENTO E INSTALAÇÃO</t>
  </si>
  <si>
    <t>P10 (60 x 210 CM)</t>
  </si>
  <si>
    <t>Parede Frontal</t>
  </si>
  <si>
    <t>Parede do Fundo</t>
  </si>
  <si>
    <t>Banheiros Públicos</t>
  </si>
  <si>
    <t>I.S.  Masculino / I.S. Feminino (Banheiros Públicos)</t>
  </si>
  <si>
    <t>ESTRUTURA DE MADEIRA DE LEI TIPO PARAJU, PEROBA MICA, ANGELIM PEDRA OU EQUIVALENTE PARA TELHADO DE TELHA ONDULADA DE FIBROCIMENTO ESP. 6MM, COM PONTALETES E CAIBROS, INCLUSIVE TRATAMENTO COM CUPINICIDA, EXCLUSIVE TELHAS.</t>
  </si>
  <si>
    <t>PROJETO COBERTURA - PRANCHA 3.4</t>
  </si>
  <si>
    <t>Casa de Máquinas - Abastecimento Creche</t>
  </si>
  <si>
    <t>Casa de Máquinas - Combate à Incêndio</t>
  </si>
  <si>
    <t>I.S. Feminino e Masculino (Banheiros Públicos)</t>
  </si>
  <si>
    <t>Circulação entre Vestiários e Lavanderia e Escada</t>
  </si>
  <si>
    <t>COBERTURA NOVA DE TELHAS ONDULADAS DE FIBROCIMENTO 6.0MM, INCLUSIVE CUMEEIRAS E ACESSÓRIOS DE FIXAÇÃO</t>
  </si>
  <si>
    <t>Rampa</t>
  </si>
  <si>
    <t>11.06</t>
  </si>
  <si>
    <t>RUFO DE CHAPA METÁLICA Nº 26 COM LARGURA DE 30 CM</t>
  </si>
  <si>
    <t>CALHA EM CHAPA GALVANIZADA COM LARGURA DE 40 CM</t>
  </si>
  <si>
    <t>Sala de amamentação</t>
  </si>
  <si>
    <t>PINGADEIRA EM GRANITO, LARGURA 15 CM, ESPESSURA 2,0 CM.</t>
  </si>
  <si>
    <t>CHAPISCO DE ARGAMASSA DE CIMENTO E AREIA MÉDIA OU GROSSA LAVADA, NO TRAÇO 1:3, ESPESSURA 5 MM</t>
  </si>
  <si>
    <t>Área de alvenaria, espessura 14 cm, duas vezes, interna e externa</t>
  </si>
  <si>
    <t>Área de alvenaria, espessura 9 cm, duas vezes, interna e externa</t>
  </si>
  <si>
    <t>CERÂMICA 10 X 10 CM, MARCAS DE REFERÊNCIA ELIANE, CECRISA OU PORTOBELLO, NAS CORES BRANCO OU AREIA, COM REJUNTE ESP. 0.5 CM, EMPREGANDO ARGAMASSA COLANTE</t>
  </si>
  <si>
    <t>Sanitário Infantil Masculino</t>
  </si>
  <si>
    <t>Higienização Infantil Masculina</t>
  </si>
  <si>
    <t>Sanitário PNE Infantil</t>
  </si>
  <si>
    <t>Sanitário Infantil Feminino</t>
  </si>
  <si>
    <t>I.S. Feminino / Masculino (banheiros públicos)</t>
  </si>
  <si>
    <t>I.S. Direção</t>
  </si>
  <si>
    <t>I.S. Lactário</t>
  </si>
  <si>
    <t>Cozinha</t>
  </si>
  <si>
    <t>EMBOÇO DE ARGAMASSA DE CIMENTO, CAL HIDRATADA CH1 E AREIA MÉDIA OU GROSSA LAVADA NO TRAÇO 1:0.5:6, ESPESSURA 20 MM</t>
  </si>
  <si>
    <t>Área considerada para recuperação que se fizerem necessárias em edificação já existente</t>
  </si>
  <si>
    <t>Mesma área da cerâmica</t>
  </si>
  <si>
    <t>REBOCO DE ARGAMASSA DE CIMENTO, CAL HIDRATADA CH1 E AREIA MÉDIA OU GROSSA LAVADA NO TRAÇO 1:0.5:6, ESPESSURA 5MM</t>
  </si>
  <si>
    <t>Área de chapisco - Área da cerâmica</t>
  </si>
  <si>
    <t>Circulação (conf. área de projeto - prancha 3.1)</t>
  </si>
  <si>
    <t>REGULARIZAÇÃO DE BASE P/ REVESTIMENTO CERÂMICO, COM ARGAMASSA DE CIMENTO E AREIA NO TRAÇO 1:5, ESPESSURA 5CM</t>
  </si>
  <si>
    <t>PISO CIMENTADO CAMURÇADO EXECUTADO COM ARGAMASSA DE CIMENTO E AREIA NO TRAÇO 1:3, ESP. 3.0CM</t>
  </si>
  <si>
    <t>PROJETO ARQUITETÔNICO - PRANCHA  3.1</t>
  </si>
  <si>
    <t>Higienização Infantil Feminina</t>
  </si>
  <si>
    <t>Casa de Máquinas - Abastecimento da Creche</t>
  </si>
  <si>
    <t>PROJETO ARQUITETÔNICO - PRANCHA  3.2</t>
  </si>
  <si>
    <t>Solário</t>
  </si>
  <si>
    <t>Circulação - Nível Superior</t>
  </si>
  <si>
    <t>Circulação - Nível Inferior (entre sala de atividade e sala de recepção)</t>
  </si>
  <si>
    <t>Escada para Casa de Máquinas - 13 degraus</t>
  </si>
  <si>
    <t>Piso cerâmico anti derrapante, PEI 5,dim. 60x60 cm, ref. de cor IMOLA ICE Biancogres/equiv., assentado com argamassa de cimento colante, inclusive rejuntamento com cimento branco</t>
  </si>
  <si>
    <t>PISO CERÂMICO ANTI DERRAPANTE, PEI 5,DIM. 60X60 CM, REF. DE COR IMOLA ICE BIANCOGRES/EQUIV., ASSENTADO COM ARGAMASSA DE CIMENTO COLANTE, INCLUSIVE REJUNTAMENTO COM CIMENTO BRANCO</t>
  </si>
  <si>
    <t>I.S. Feminino (banheiro público)</t>
  </si>
  <si>
    <t>I.S. Masculino (banheiro público)</t>
  </si>
  <si>
    <t>Almoxarifado</t>
  </si>
  <si>
    <t>Sala dos Professores</t>
  </si>
  <si>
    <t>REVESTIMENTO CERÂMICO PARA PISO COM PLACAS TIPO ESMALTADA EXTRA DE DIMENSÕES 60X60 CM</t>
  </si>
  <si>
    <t>Sala de Atividades / Sala Repouso</t>
  </si>
  <si>
    <t>Sala de Amamentação e Troca - Fraldário</t>
  </si>
  <si>
    <t>RODAPÉ EM CERÂMICA PEI-3, H = 7CM, ASSENTADO COM ARGAMASSA DE CIMENTO, CAL E AREIA, INCL. REJUNTAMENTO COM CIMENTO BRANCO</t>
  </si>
  <si>
    <t>15.01</t>
  </si>
  <si>
    <t>15.02</t>
  </si>
  <si>
    <t>15.03</t>
  </si>
  <si>
    <t>15.04</t>
  </si>
  <si>
    <t>15.05</t>
  </si>
  <si>
    <t>15.06</t>
  </si>
  <si>
    <t>15.07</t>
  </si>
  <si>
    <t>15.08</t>
  </si>
  <si>
    <t>15.09</t>
  </si>
  <si>
    <t>MATERIAIS CONFORME PLANILHA ANEXA AO PROJETO ELÉTRICO</t>
  </si>
  <si>
    <t>Cabo de alumínio nu sem alma de #70mm2. REF.: TEL-5720.</t>
  </si>
  <si>
    <t>Área do Piso cimentado</t>
  </si>
  <si>
    <t>Área do Piso Antiderrapante</t>
  </si>
  <si>
    <t>Área do Revestimento Cerâmico</t>
  </si>
  <si>
    <t>Tubo de PVC soldável para esgoto DN 75 mm (Inclusive conexões)</t>
  </si>
  <si>
    <t>QUANTIDADES CONFORME PROJETOS HIDROSSANITÁRIOS - PRANCHAS 5.1 À 5.7</t>
  </si>
  <si>
    <t xml:space="preserve">MATERIAIS CONFORME PLANILHA ANEXA AO PROJETO SPDA </t>
  </si>
  <si>
    <t>Insatalações de água</t>
  </si>
  <si>
    <t>Extintor de incêndio tipo pó químico 2-A:20-B:C, capacidade 4 kg</t>
  </si>
  <si>
    <t>Hidrante de parede, com abrigo em chapa, 80x90x17cm, com suporte e mangueiras 2 x 15m 63mm, adaptador rosca fêmea e engate rápido, esguicho em latão regulavel, registro globo angular 45º/ 63mm</t>
  </si>
  <si>
    <t>Placa fotoluminescente "E1"à "E8"- 300 X 300 mm</t>
  </si>
  <si>
    <t xml:space="preserve">Placa fotoluminescente "S1" à "S12"- 380 X 190 mm </t>
  </si>
  <si>
    <r>
      <t xml:space="preserve">LOCAL: 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JOÃO NEIVA/ES</t>
    </r>
  </si>
  <si>
    <t>QUANTIDADES CONFORME PROJETOS DE INCÊNDIO- PRANCHAS 6.1 À 6.7</t>
  </si>
  <si>
    <t>BDI (30,90%)</t>
  </si>
  <si>
    <t>m2</t>
  </si>
  <si>
    <t>Barra estrutural condutora em aço  CA-25 - 80mm2</t>
  </si>
  <si>
    <t>m3</t>
  </si>
  <si>
    <t>COTAÇÕES</t>
  </si>
  <si>
    <t>DESCRIÇÃO</t>
  </si>
  <si>
    <t>QUANTIDADE</t>
  </si>
  <si>
    <t>COTAÇÕES EFETUADAS</t>
  </si>
  <si>
    <t>PREÇO MÉDIO - 
 VALOR UNIT. (R$)</t>
  </si>
  <si>
    <t>OBSERVAÇÕES</t>
  </si>
  <si>
    <t>FORNECEDOR 01</t>
  </si>
  <si>
    <t xml:space="preserve">PREÇO 01 </t>
  </si>
  <si>
    <t>DATA PREÇO 01</t>
  </si>
  <si>
    <t>PREÇO ATUALIAZADO PELO INCC PARA DATA BASE DE AGOSTO/2018</t>
  </si>
  <si>
    <t>FORNECEDOR 02</t>
  </si>
  <si>
    <t>PREÇO 02</t>
  </si>
  <si>
    <t>DATA PREÇO 02</t>
  </si>
  <si>
    <t>FORNECEDOR 03</t>
  </si>
  <si>
    <t>PREÇO 03</t>
  </si>
  <si>
    <t>DATA PREÇO 03</t>
  </si>
  <si>
    <t>ELE-01</t>
  </si>
  <si>
    <t xml:space="preserve">Obs.: Preços  retroagidos pelo INCC (Índice Nacional de Custo da Construção) no site &lt;http://calculoexato.com.br/parprima.aspx?codMenu=FinanAtualizaIndiceJuros&gt;. </t>
  </si>
  <si>
    <t>Loja Elétrica                    ( 31) 3273-1000</t>
  </si>
  <si>
    <t>21.02</t>
  </si>
  <si>
    <t>21.01</t>
  </si>
  <si>
    <t>Cobertura da rampa</t>
  </si>
  <si>
    <t>Cobertura nova de telhas onduladas de fibrocimento 6.0mm, inclusive cumeeiras e acessórios de fixação</t>
  </si>
  <si>
    <t>Estrutura de madeira de lei tipo Paraju, peroba mica, angelim pedra ou equivalente para telhado de telha ondulada de fibrocimento esp. 6mm, com pontaletes e caibros, inclusive tratamento com cupinicida, exclusive telhas (edificação nova + rampa)</t>
  </si>
  <si>
    <t>Obramax                           https://www.obramax. com.br/telha-de-pvc-colonial-ceramica-230x088m-89195743.html</t>
  </si>
  <si>
    <t>COB-01</t>
  </si>
  <si>
    <t>Cobertura de  telha PVC colonial (rampa)</t>
  </si>
  <si>
    <t>COBERTURA DE TELHA PVC COLONIAL</t>
  </si>
  <si>
    <t>Telha PVC colonial - 2,3 x 0,88 m</t>
  </si>
  <si>
    <t>Amatel                              (31) 3434-8060</t>
  </si>
  <si>
    <t>Castormix                (31) 3615-4007</t>
  </si>
  <si>
    <t>LS:</t>
  </si>
  <si>
    <t>BDI:</t>
  </si>
  <si>
    <t>Data-base</t>
  </si>
  <si>
    <t>COMPOSIÇÃO ANALÍTICA DE PREÇO UNITÁRIO</t>
  </si>
  <si>
    <t>SERVIÇO:</t>
  </si>
  <si>
    <t xml:space="preserve">UND: </t>
  </si>
  <si>
    <t>MÃO-DE-OBRA</t>
  </si>
  <si>
    <t>CÓD.</t>
  </si>
  <si>
    <t>ORGÃO</t>
  </si>
  <si>
    <t>COEF</t>
  </si>
  <si>
    <t>R$ UNIT.</t>
  </si>
  <si>
    <t>R$ PARCIAL</t>
  </si>
  <si>
    <t>AUXILIAR DE ELETRICISTA COM ENCARGOS COMPLEMENTARES</t>
  </si>
  <si>
    <t>H</t>
  </si>
  <si>
    <t>ELETRICISTA COM ENCARGOS COMPLEMENTARES</t>
  </si>
  <si>
    <t>TOTAL A</t>
  </si>
  <si>
    <t>MATERIAIS/ SERVIÇOS</t>
  </si>
  <si>
    <t>COTAÇÃO</t>
  </si>
  <si>
    <t>MERCADO</t>
  </si>
  <si>
    <t>TOTAL B</t>
  </si>
  <si>
    <t>EQUIPAMENTOS</t>
  </si>
  <si>
    <t>TOTAL C</t>
  </si>
  <si>
    <t>RESUMO</t>
  </si>
  <si>
    <t>TOTAL  A</t>
  </si>
  <si>
    <t>TOTAL  B</t>
  </si>
  <si>
    <t>TOTAL D ( TOTAL A X LEIS SOCIAIS)</t>
  </si>
  <si>
    <t>TOTAL E (A+B+C)</t>
  </si>
  <si>
    <t>PREÇO DE VENDA</t>
  </si>
  <si>
    <t>Obra: REFORMA E AMPLIAÇÃO DA ANTIGA EMEI HILDA BRITO</t>
  </si>
  <si>
    <t>Local: JOÃO NEIVA/ES</t>
  </si>
  <si>
    <t>COBERTURA EM TELHA PVC COLONIAL</t>
  </si>
  <si>
    <t>AJUDANTE</t>
  </si>
  <si>
    <t>TELHADISTA</t>
  </si>
  <si>
    <t>Obs.: Coeficientes baseados no item IOPES 090202 -  Cobertura nova de telhas onduladas de fibrocimento 6.0mm, inclusive cumeeiras e acessórios de fixação</t>
  </si>
  <si>
    <t>TELHA PVC COLONIAL - 2,30 x 0,88 M</t>
  </si>
  <si>
    <t>TOTAL F (BDI 30,90%)</t>
  </si>
  <si>
    <t>CONJUNTO ARRUELAS DE VEDACAO 5/16" PARA TELHA FIBROCIMENTO (UMA ARRUELA METALICA E UMA ARRUELA PVC - CONICAS)</t>
  </si>
  <si>
    <t>HID-02</t>
  </si>
  <si>
    <t>Lavatório de louça branca com coluna suspensa, linha Vogue Plus Confort para portadores de necessidades especiais, marca de referencia DECA, Celite ou Ideal Standart, inclusive valvula, sifão e engates, exclusive torneira</t>
  </si>
  <si>
    <t>18.15</t>
  </si>
  <si>
    <t>Bebedouro em aço inox, 45 x 275CM</t>
  </si>
  <si>
    <t>16.01</t>
  </si>
  <si>
    <t>16.01.01</t>
  </si>
  <si>
    <t>16.01.02</t>
  </si>
  <si>
    <t>16.01.03</t>
  </si>
  <si>
    <t>16.02</t>
  </si>
  <si>
    <t>16.02.01</t>
  </si>
  <si>
    <t>16.02.02</t>
  </si>
  <si>
    <t>16.02.03</t>
  </si>
  <si>
    <t>16.02.04</t>
  </si>
  <si>
    <t>16.02.05</t>
  </si>
  <si>
    <t>16.02.06</t>
  </si>
  <si>
    <t>16.02.07</t>
  </si>
  <si>
    <t>16.02.08</t>
  </si>
  <si>
    <t>16.03</t>
  </si>
  <si>
    <t>16.03.01</t>
  </si>
  <si>
    <t>17.01</t>
  </si>
  <si>
    <t>17.01.01</t>
  </si>
  <si>
    <t>17.02</t>
  </si>
  <si>
    <t>17.02.01</t>
  </si>
  <si>
    <t>17.02.02</t>
  </si>
  <si>
    <t>17.02.03</t>
  </si>
  <si>
    <t>17.03</t>
  </si>
  <si>
    <t>17.03.01</t>
  </si>
  <si>
    <t>17.03.02</t>
  </si>
  <si>
    <t>17.03.03</t>
  </si>
  <si>
    <t>17.03.04</t>
  </si>
  <si>
    <t>17.04</t>
  </si>
  <si>
    <t>17.04.1</t>
  </si>
  <si>
    <t>17.04.2</t>
  </si>
  <si>
    <t>17.04.3</t>
  </si>
  <si>
    <t>17.04.4</t>
  </si>
  <si>
    <t>17.04.5</t>
  </si>
  <si>
    <t>18.01</t>
  </si>
  <si>
    <t>18.02</t>
  </si>
  <si>
    <t>18.03</t>
  </si>
  <si>
    <t>18.04</t>
  </si>
  <si>
    <t>18.05</t>
  </si>
  <si>
    <t>18.06</t>
  </si>
  <si>
    <t>18.07</t>
  </si>
  <si>
    <t>18.08</t>
  </si>
  <si>
    <t>18.09</t>
  </si>
  <si>
    <t>19.01</t>
  </si>
  <si>
    <t>20.01</t>
  </si>
  <si>
    <t>20.02</t>
  </si>
  <si>
    <t>20.03</t>
  </si>
  <si>
    <t>22.01</t>
  </si>
  <si>
    <t>Und</t>
  </si>
  <si>
    <t>Sanitário Infantil Masulino e Femino</t>
  </si>
  <si>
    <t>Vestiário Masculino e Feminino</t>
  </si>
  <si>
    <t>I.S. Enfermaria</t>
  </si>
  <si>
    <t>Higienização Infantil Masculino / Feminino</t>
  </si>
  <si>
    <t xml:space="preserve">Cozinha </t>
  </si>
  <si>
    <t>18.16</t>
  </si>
  <si>
    <t>Lavatório de louça branca com coluna, Ravena L91 + C9 inclusive sifão, válvula e engates cromados, exclusive torneira</t>
  </si>
  <si>
    <t>Abrigo de Gás</t>
  </si>
  <si>
    <t>Obs. 1: Nas I.S., vestiários, higienização e lavanderia, altura da cerâmica 1,20 m. Na cozinha foi considerada uma altura de 2,85 m.</t>
  </si>
  <si>
    <t>Obs. 2:  Não foram descontados os vãos de portas e janelas, e na compensação não foram levantas as espalas.</t>
  </si>
  <si>
    <t>Obs.:  Não foram descontados os vãos de portas e janelas,e na compensação não foram levantas as espalas.</t>
  </si>
  <si>
    <t>Área da laje pré fabricada</t>
  </si>
  <si>
    <t>Área do reboco (construção nova)</t>
  </si>
  <si>
    <t>Almoxarifado:</t>
  </si>
  <si>
    <t>ÁREA EXISTENTE</t>
  </si>
  <si>
    <t>teto</t>
  </si>
  <si>
    <t>paredes</t>
  </si>
  <si>
    <t>Sala dos Professores:</t>
  </si>
  <si>
    <t>Cozinha:</t>
  </si>
  <si>
    <t>Refeitório:</t>
  </si>
  <si>
    <t>Lactário:</t>
  </si>
  <si>
    <t>Berçário - Sala  de Repouso</t>
  </si>
  <si>
    <t>Circulação:</t>
  </si>
  <si>
    <t>Direção:</t>
  </si>
  <si>
    <t>Hall de Entrada:</t>
  </si>
  <si>
    <t>Secretaria:</t>
  </si>
  <si>
    <t>Maternal I:</t>
  </si>
  <si>
    <t>I.S. Enfermaria:</t>
  </si>
  <si>
    <t>Enfermaria:</t>
  </si>
  <si>
    <t>Hall - Sala Recepção / Sala de Amamentação:</t>
  </si>
  <si>
    <t>Sala de Recepção e Troca:</t>
  </si>
  <si>
    <t>DML:</t>
  </si>
  <si>
    <t>BACIA SIFONADA INFANTIL DE LOUÇA BRANCA, MARCAS DE REFERÊNCIA DECA, CELITE OU IDEAL STANDARD, INCLUSIVE TAMPA E ACESSÓRIOS</t>
  </si>
  <si>
    <r>
      <t>πR</t>
    </r>
    <r>
      <rPr>
        <b/>
        <sz val="11"/>
        <rFont val="Arial"/>
        <family val="2"/>
      </rPr>
      <t>²</t>
    </r>
  </si>
  <si>
    <t>CUBA LOUÇA DE EMBUTIR REDONDA, 30CM, L-41, COMPLETA, MARCAS DE REFERÊNCIA DECA, CELITE OU IDEAL STANDARD, INCL. VÁLVULA E SIFÃO, EXCLUSIVE TORNEIRA</t>
  </si>
  <si>
    <t>LAVATÓRIO DE LOUÇA BRANCA COM COLUNA SUSPENSA, LINHA VOGUE PLUS CONFORT PARA PORTADORES DE NECESSIDADES ESPECIAIS, MARCA DE REFERENCIA DECA, CELITE OU IDEAL STANDART, INCLUSIVE VALVULA, SIFÃO E ENGATES, EXCLUSIVE TORNEIRA</t>
  </si>
  <si>
    <t>SABONETEIRA PLASTICA TIPO DISPENSER PARA SABONETE LIQUIDO COM RESERVATORIO 800 A 1500 ML</t>
  </si>
  <si>
    <t>CHUVEIRO ELÉTRICO TIPO DUCHA LORENZET OU CORONA</t>
  </si>
  <si>
    <t>CUBA EM AÇO INOX Nº 02(DIM.560X340X150)MM, MARCAS DE REFERÊNCIA FRANKE, STRAKE, TRAMONTINA, INCLUSIVE VÁLVULA DE METAL 31/2" E SIFÃO CROMADO 1 X 1/2", EXCL. TORNEIRA</t>
  </si>
  <si>
    <t>BACIA SIFONADA DE LOUÇA BRANCA SEM ABERTURA FRONTAL PARA PORTADORES DE NECESSIDADES ESPECIAIS, VOGUE PLUS CONFORTO - LINHA CONFORTO, MOD P510, INCL. ASSENTO POLIESTER, REF.AP51,MARCA DE REF. DECA OU EQUIVALENTE, SEM ABERTURA FRONTAL</t>
  </si>
  <si>
    <t>BACIA CONVENCIONAL EM LOUÇA BRANCA REF. LINHA RAVENA P9 DECA OU EQUIV., INCLUSIVE TUBO DE LIGAÇÃO, ACESSÓRIOS DE FIXAÇÃO E ASSENTO PLÁSTICO</t>
  </si>
  <si>
    <t>TANQUE DE AÇO INOX Nº 2, MARCAS DE REFERÊNCIA FISHER, METALPRESS OU MEKAL, INCLUSIVE VÁLVULA DE METAL E SIFÃO</t>
  </si>
  <si>
    <t>LAVATÓRIO DE LOUÇA BRANCA COM COLUNA, RAVENA L91 + C9 INCLUSIVE SIFÃO, VÁLVULA E ENGATES CROMADOS, EXCLUSIVE TORNEIRA</t>
  </si>
  <si>
    <t>TORNEIRA PRESSÃO CROMADA DIÂM. 1/2" PARA LAVATÓRIO, MARCAS DE REFERÊNCIA FABRIMAR, DECA OU DOCOL</t>
  </si>
  <si>
    <t>TORNEIRA PARA TANQUE, MARCAS DE REFERÊNCIA FABRIMAR, DECA OU DOCOL</t>
  </si>
  <si>
    <t>TORNEIRA PRESSÃO CROMADA DIAM. 1/2" PARA PIA, MARCAS DE REFERÊNCIA FABRIMAR, DECA OU DOCOL</t>
  </si>
  <si>
    <t>VÁLVULA DE DESCARGA COM CANOPLA CROMADA DE 32MM (11/4"), MARCAS DE REFERÊNCIA FABRIMAR, DECA OU DOCOL</t>
  </si>
  <si>
    <t>BARRA DE APOIO RETA, EM AÇO INOX POLIDO, COMPRIMENTO 90 CM, DIÂMETRO MÍNIMO 3 CM</t>
  </si>
  <si>
    <t>BEBEDOURO EM AÇO INOX, 45 X 275CM</t>
  </si>
  <si>
    <t>BANCADA DE GRANITO COM ESPESSURA DE 2 CM</t>
  </si>
  <si>
    <t>EMASSAMENTO DE PAREDES E FORROS, COM DUAS DEMÃOS DE MASSA ACRÍLICA, MARCAS DE REFERÊNCIA SUVINIL CORAL OU METALATEX (CONSTRUÇÃO NOVA)</t>
  </si>
  <si>
    <t>PINTURA COM TINTA ACRÍLICA, MARCAS DE REFERÊNCIA SUVINIL, CORAL E METALATEX, INCLUSIVE SELADOR ACRÍLICO, EM PAREDES E FORROS, A DUAS DEMÃOS</t>
  </si>
  <si>
    <t>PINTURA COM TINTA ESMALTE SINTÉTICO, MARCAS DE REFERÊNCIA SUVINIL, CORAL OU METALATEX, A DUAS DEMÃOS INCLUSIVE FUNDO ANTICORROSIVO A UMA DEMÃO, EM METAL</t>
  </si>
  <si>
    <t>Portão de ferro de abrir em barra chata</t>
  </si>
  <si>
    <t>Obs.: Cada unidade multiplicada por 2,5 (2 lados + peças diversas)</t>
  </si>
  <si>
    <t>Janela de aço de correr</t>
  </si>
  <si>
    <t>Obs.: Cada unidade (portas e janelas) multiplicada por 2,5 (2 lados + peças diversas)</t>
  </si>
  <si>
    <t xml:space="preserve">PINTURA EXTERNA </t>
  </si>
  <si>
    <t>Parede do Fundo (construção  existente)</t>
  </si>
  <si>
    <t>Parede Frontal (construção  existente)</t>
  </si>
  <si>
    <t xml:space="preserve">Sala Professores </t>
  </si>
  <si>
    <t>GUARDA CORPO DE TUBO DE FERRO GALVANIZADO, DIÂM. 3" E 2", H=0.8 M INCLUSIVE PINTURA A ÓLEO OU ESMALTE</t>
  </si>
  <si>
    <t>Quantitativo conforme demonstrato em projeto estrutural - prancha 4.44</t>
  </si>
  <si>
    <t>CORRIMÃO DE TUBO DE FERRO GALVANIZADO DIÂMETRO 3" COM CHUMBADORES A CADA 1.50M, INCLUSIVE PINTURA A ÓLEO OU ESMALTE</t>
  </si>
  <si>
    <t>LIMPEZA GERAL DA OBRA</t>
  </si>
  <si>
    <t>Conforme áreas apresentadas em projeto arquitetônico - prancha 3.5</t>
  </si>
  <si>
    <t>Fornecimento e instalação de reservatório de água, tipo taça metálica - 8.000 l</t>
  </si>
  <si>
    <t>17.04.01</t>
  </si>
  <si>
    <t>17.04.03</t>
  </si>
  <si>
    <t>17.04.04</t>
  </si>
  <si>
    <t>17.04.05</t>
  </si>
  <si>
    <t>DETALHAMENTO DO BDI</t>
  </si>
  <si>
    <t>PROPONENTE:</t>
  </si>
  <si>
    <t>Prefeitura Municipal de João Neiva</t>
  </si>
  <si>
    <t>OBRA:</t>
  </si>
  <si>
    <t>CONTRATO:</t>
  </si>
  <si>
    <t>1. Regime de Contribuição Previdenciária</t>
  </si>
  <si>
    <t>Com Desoneração</t>
  </si>
  <si>
    <t>2. Tipo de Intervenção</t>
  </si>
  <si>
    <t>Edificações</t>
  </si>
  <si>
    <t>3. Incidências sobre o custo</t>
  </si>
  <si>
    <r>
      <t>Administração Central -</t>
    </r>
    <r>
      <rPr>
        <b/>
        <sz val="10"/>
        <rFont val="Arial"/>
        <family val="2"/>
      </rPr>
      <t xml:space="preserve"> AC</t>
    </r>
  </si>
  <si>
    <r>
      <t>Riscos -</t>
    </r>
    <r>
      <rPr>
        <b/>
        <sz val="10"/>
        <rFont val="Arial"/>
        <family val="2"/>
      </rPr>
      <t xml:space="preserve"> R</t>
    </r>
  </si>
  <si>
    <r>
      <t>Seguros e Garantias Contratuais -</t>
    </r>
    <r>
      <rPr>
        <b/>
        <sz val="10"/>
        <rFont val="Arial"/>
        <family val="2"/>
      </rPr>
      <t xml:space="preserve"> S+G</t>
    </r>
  </si>
  <si>
    <r>
      <t xml:space="preserve">Despesas e Encargos Financeiros - </t>
    </r>
    <r>
      <rPr>
        <b/>
        <sz val="10"/>
        <rFont val="Arial"/>
        <family val="2"/>
      </rPr>
      <t>DF</t>
    </r>
  </si>
  <si>
    <r>
      <t>Lucro -</t>
    </r>
    <r>
      <rPr>
        <b/>
        <sz val="10"/>
        <rFont val="Arial"/>
        <family val="2"/>
      </rPr>
      <t xml:space="preserve"> L</t>
    </r>
  </si>
  <si>
    <t>4 – Incidências sobre o preço de venda</t>
  </si>
  <si>
    <t>Despesas Tributárias - I</t>
  </si>
  <si>
    <t>Percentual da base de cálculo para o ISS:</t>
  </si>
  <si>
    <t>Alíquota do ISS (sobre a base de cálculo):</t>
  </si>
  <si>
    <t>COFINS</t>
  </si>
  <si>
    <t>PIS</t>
  </si>
  <si>
    <t>INSS</t>
  </si>
  <si>
    <t>5 – Demonstrativo de cálculo do BDI</t>
  </si>
  <si>
    <r>
      <t xml:space="preserve">BDI=    </t>
    </r>
    <r>
      <rPr>
        <u val="single"/>
        <sz val="10"/>
        <rFont val="Arial"/>
        <family val="2"/>
      </rPr>
      <t>(1+(AC+S+R+G))(1+DF)(1+L))</t>
    </r>
    <r>
      <rPr>
        <sz val="10"/>
        <rFont val="Arial"/>
        <family val="2"/>
      </rPr>
      <t xml:space="preserve">  -1 =</t>
    </r>
  </si>
  <si>
    <t>( 1- I )</t>
  </si>
  <si>
    <t>Reforma e Ampliação da antiga EMEI Hilda Brito</t>
  </si>
  <si>
    <t xml:space="preserve"> CRONOGRAMA FÍSICO-FINANCEIRO</t>
  </si>
  <si>
    <t>REFORMA E AMPLIAÇÃO DA ANTIGA EMEI - HILDA BRITO</t>
  </si>
  <si>
    <t>PREFEITURA MUNICIPAL DE JOÃO NEIVA - ES</t>
  </si>
  <si>
    <t>DATA BASE: AGOSTO/2018</t>
  </si>
  <si>
    <t xml:space="preserve">ITEM </t>
  </si>
  <si>
    <t>R$  / %</t>
  </si>
  <si>
    <t>MESES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</si>
  <si>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</si>
  <si>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</si>
  <si>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</si>
  <si>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</si>
  <si>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</si>
  <si>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</si>
  <si>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</si>
  <si>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</si>
  <si>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</si>
  <si>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</si>
  <si>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R$</t>
  </si>
  <si>
    <t>VERGA/CONTRAVERGA</t>
  </si>
  <si>
    <t>LIMPEZA</t>
  </si>
  <si>
    <t>SERVIÇO</t>
  </si>
  <si>
    <t>VALORES DO ITEM</t>
  </si>
  <si>
    <t>VALOR DO SERVIÇO EXECUTADO NO MÊS</t>
  </si>
  <si>
    <t>PORCENTAGEM</t>
  </si>
  <si>
    <t>VALOR ACUMULADO DOS SERVIÇOS EXECUTADOS</t>
  </si>
  <si>
    <t>PROCENTAGEM ACUMULADA</t>
  </si>
  <si>
    <r>
      <t>Janela de aço de correr, 2 folhas, fixação com argamassa,</t>
    </r>
    <r>
      <rPr>
        <b/>
        <sz val="10"/>
        <rFont val="Arial"/>
        <family val="2"/>
      </rPr>
      <t xml:space="preserve"> com vidros</t>
    </r>
  </si>
  <si>
    <t>Administração Local inclusive vigilância</t>
  </si>
  <si>
    <t>ADM-01</t>
  </si>
  <si>
    <t>ADMINISTRAÇÃO LOCAL INCLUSIVE VIGILÂNCIA</t>
  </si>
  <si>
    <t xml:space="preserve">ENCARREGADO </t>
  </si>
  <si>
    <t>VIGIA</t>
  </si>
  <si>
    <t>unid.</t>
  </si>
  <si>
    <t xml:space="preserve">BANCADAS </t>
  </si>
  <si>
    <t>PEDREIRO</t>
  </si>
  <si>
    <t>SERVENTE</t>
  </si>
  <si>
    <t>ALV-01</t>
  </si>
  <si>
    <t>AREIA LAVADA MEDIA</t>
  </si>
  <si>
    <t>BLOCO CERAMICO DE VEDACAO COM FUROS NA VERTICAL, 14 X 19 X 39 CM - 4,5 MPA</t>
  </si>
  <si>
    <t>CAL HIDRATADO P/ ARGAMASSA CH III</t>
  </si>
  <si>
    <t>CIMENTO PORTLAND CP III - 40</t>
  </si>
  <si>
    <t>ALV-02</t>
  </si>
  <si>
    <t>FUN-01</t>
  </si>
  <si>
    <t>POCEIRO</t>
  </si>
  <si>
    <t>ESCAVAÇÃO MANUAL CAMPO ABERTO P/ TUBULÃO - FUSTE E/OU BASE (PARA TODAS AS PROFUNDIDADES)</t>
  </si>
  <si>
    <t>JAN-01</t>
  </si>
  <si>
    <t>JANELA DE AÇO DE CORRER, 2 FOLHAS, FIXAÇÃO COM ARGAMASSA</t>
  </si>
  <si>
    <t>JANELA DE CORRER, ACO, COM BATENTE/REQUADRO DE 6 A 14 CM, SEM DIVISAO, PINT.ANTICORROSIVA, PINT. ACABAMENTO, COM VIDRO, SEM BANDEIRA, 2 FLS, 120 X 150 CM (A X L)</t>
  </si>
  <si>
    <t>PIS-01</t>
  </si>
  <si>
    <t>AZULEJISTA</t>
  </si>
  <si>
    <t>CIMENTO COLANTE INDUSTRIALIZADO AC I</t>
  </si>
  <si>
    <t>PISO EM CERAMICA ESMALTADA EXTRA, PEI MAIOR OU IGUAL A 4</t>
  </si>
  <si>
    <t>REJUNTE BRANCO, CIMENTICIO</t>
  </si>
  <si>
    <t>ESQ-01</t>
  </si>
  <si>
    <t>CARPINTEIRO</t>
  </si>
  <si>
    <t>JG</t>
  </si>
  <si>
    <t>PREGO 15 X 15</t>
  </si>
  <si>
    <t>JAN-001</t>
  </si>
  <si>
    <t>Pára-raios tipo franklim incluindo base de fixação, conjunto de contraventagem c/abraçadeira p/3 estais em tubo e demais acessórios c/exceção do cabo de cobre de descida e suportes isoladores</t>
  </si>
  <si>
    <t>Terminal aéreo em latão (captor), com conector e fixação horizontal 5/16"x250mm, ref. TEL-024, inclusive vedação dos furos com poliuretano ref. TEL 5905, marca de ref. Termotécnica ou equivalente</t>
  </si>
  <si>
    <t>Fita perfurada em latão niquelado 20mm x 0,8mm, para equalização de potenciais, ref. TEL-750, marca de referência Termotécnica ou equivalente</t>
  </si>
  <si>
    <t>Fixador universal latão estanhado p/ cabos 16 a 70 mm2 ref. 5024, incl. parafuso sextavado M6x45mm, arruela lisa 1/4", bucha nº8, vedação dos furos c/ poliuretano ref. 5905, marca de ref. Termotécnica ou equivalente</t>
  </si>
  <si>
    <t>Tubo de aço galvanizado, inclusive conexões, diâm. 65mm (21/2")</t>
  </si>
  <si>
    <t>Ponto para iluminação de emergência completo, inclusive bloco autônomo de iluminação 2x9W com tomada universal</t>
  </si>
  <si>
    <t>Bomba centrifuga trifásica 2CV</t>
  </si>
  <si>
    <t>BLOCO CERAMICO DE VEDACAO COM FUROS NA VERTICAL,   9 X 19 X 39 CM - 4,5 MPA</t>
  </si>
  <si>
    <t>DOBRADICA DE FERRO ZINCADO DE 3" X 2 1/2"</t>
  </si>
  <si>
    <t>ALIZAR / GUARNICAO EM MAD DE LEI 5X1.5CM</t>
  </si>
  <si>
    <t>ESQ-02</t>
  </si>
  <si>
    <t>ESQ-03</t>
  </si>
  <si>
    <t>ESQ-04</t>
  </si>
  <si>
    <t>PORTA DE MADEIRA, FOLHA LEVE (NBR 15930) DE 60 X 210 CM, E = *35* MM, NUCLEO COLMEIA, CAPA LISA EM HDF, ACABAMENTO EM PRIMER PARA PINTURA</t>
  </si>
  <si>
    <t>BATENTE/ PORTAL/ ADUELA/ MARCO MACICO, E= *3 CM, L= *13 CM, *60 CM A 120* CM X *210 CM, EM CEDRINHO/ ANGELIM COMERCIAL/ EUCALIPTO/ CURUPIXA/ PEROBA/ CUMARU OU EQUIVALENTE DA REGIAO (NAO INCLUI ALIZARES)</t>
  </si>
  <si>
    <t>PORTA DE MADEIRA, FOLHA LEVE (NBR 15930), E = *35* MM, NUCLEO COLMEIA, CAPA LISA EM HDF, ACABAMENTO MELAMINICO EM PADRAO MADEIRA</t>
  </si>
  <si>
    <t>PORTA DE MADEIRA PARA PINTURA, SEMI-OCA (LEVE OU MÉDIA), 80X210CM, ESP ESSURA DE 3,5CM, INCLUSO DOBRADIÇAS - FORNECIMENTO E INSTALAÇÃO.</t>
  </si>
  <si>
    <t>PORTA DE MADEIRA, FOLHA LEVE (NBR 15930) DE 80 X 210 CM, E = *35* MM, NUCLEO COLMEIA, CAPA LISA EM HDF, ACABAMENTO EM PRIMER PARA PINTURA</t>
  </si>
  <si>
    <t>ARGAM COLANTE FLEXIVEL AC III P/ ASSENT. PORCELANATO E PEDRAS</t>
  </si>
  <si>
    <t>PIN-01</t>
  </si>
  <si>
    <t>GRANITO CINZA ANDORINHA LARG.15CM,ESP.3CM</t>
  </si>
  <si>
    <t>Aterramento com haste terra 5/8" x 2.40, cabo de cobre nu 6mm2, inclusive caixa de concreto 30 x 30 cm</t>
  </si>
  <si>
    <t>Tomadacom conector RJ11</t>
  </si>
  <si>
    <t>SPDA-01</t>
  </si>
  <si>
    <t>CABO DE ALUMÍNIO NU SEM ALMA DE #70MM2. REF.: TEL-5720.</t>
  </si>
  <si>
    <t>ELETRICISTA</t>
  </si>
  <si>
    <t>CABO DE ALUMINIO NU COM ALMA DE ACO, BITOLA 1/0 AWG</t>
  </si>
  <si>
    <t>PORTA DE MADEIRA PARA PINTURA, SEMI-OCA (LEVE OU MÉDIA), 60X210CM, ESP ESSURA DE 3,5CM, INCLUSO DOBRADIÇAS - FORNECIMENTO E INSTALAÇÃO.</t>
  </si>
  <si>
    <t>16.06.02</t>
  </si>
  <si>
    <t>Hidrante de parede, com abrigo em chapa, 60x90x17cm, com suporte e mangueira 20m 63mm, adaptador rosca fêmea e engate rápido, esguicho em latão regulavel, registro globo angular 45º/ 63mm</t>
  </si>
  <si>
    <t>Fossa séptica de anéis pré-moldados de concreto, diâmetro 1.20 m, altura útil de 1.70m, completa, incluindo tampa c/visita de 60cm, concreto p/fundo esp.10 cm, e tubo para ligação ao filtro</t>
  </si>
  <si>
    <t>Sumidouros, fossas sépticas e filtros anaeróbios</t>
  </si>
  <si>
    <t>Filtro anaeróbio de anéis pré-moldados de concreto, diâmetro de 1.20m, altura útil de 1.80m, completo, incl. tampa c/visita de 60 cm, concreto p/fundo esp.10cm e tubulação de saída de esgoto</t>
  </si>
  <si>
    <t>16.03.02</t>
  </si>
  <si>
    <t>Sumidouro retangular, em alvenaria com tijolos cerâmicos maciços, dimensões internas: 1,6 x 5,8 x 3,0 m, área de infiltração: 50 m² (para 20 contribuintes)</t>
  </si>
  <si>
    <t>16.03.03</t>
  </si>
  <si>
    <t>16.01.04</t>
  </si>
  <si>
    <t>16.01.05</t>
  </si>
  <si>
    <t>16.01.06</t>
  </si>
  <si>
    <t>16.01.07</t>
  </si>
  <si>
    <t>16.01.08</t>
  </si>
  <si>
    <t>16.01.09</t>
  </si>
  <si>
    <t>21.01.01</t>
  </si>
  <si>
    <t>21.01.02</t>
  </si>
  <si>
    <t>Fundação</t>
  </si>
  <si>
    <t>Superestrutura</t>
  </si>
  <si>
    <t>Reservatório em concreto 16.000 litros e 8.000 litros</t>
  </si>
  <si>
    <t>RESERVATÓRIO 16.000 LITROS</t>
  </si>
  <si>
    <t>RESERVATÓRIO 8.000 LITROS</t>
  </si>
  <si>
    <t>Prancha 4.55 - Tubulão: T1=T2=T5, T3 E T4</t>
  </si>
  <si>
    <t>Prancha 4.48 - Tubulão: T1=T2=T5, T3 E T4</t>
  </si>
  <si>
    <t>21.02.01</t>
  </si>
  <si>
    <t>21.02.02</t>
  </si>
  <si>
    <t>21.02.03</t>
  </si>
  <si>
    <t>21.02.04</t>
  </si>
  <si>
    <t>Fornecimento e aplicação de concreto USINADO Fck=20 MPa - considerando lançamento MANUAL para INFRAESTRUTURA
(5% de perdas já incluído no custo)</t>
  </si>
  <si>
    <t>FORNECIMENTO E APLICAÇÃO DE CONCRETO USINADO FCK=20 MPA - CONSIDERANDO LANÇAMENTO MANUAL PARA INFRA ESTRUTURA (5% DE PERDAS JÁ INCLUÍDO NO CUSTO)</t>
  </si>
  <si>
    <t>Prancha 4.48 - Blocos: B1=B2=B5, B3 E B4</t>
  </si>
  <si>
    <t>Prancha 4.48 - Viga: V1 E V2 (20X30)</t>
  </si>
  <si>
    <t>Prancha 4.48 - Viga: V1 E V2 (20X50)</t>
  </si>
  <si>
    <t>Prancha 4.55 - Blocos: B1=B2=B5, B3 E B4</t>
  </si>
  <si>
    <t>21.02.05</t>
  </si>
  <si>
    <t>21.02.06</t>
  </si>
  <si>
    <t>FORNECIMENTO, DOBRAGEM E COLOCAÇÃO EM FÔRMA, DE ARMADDURA CA-50 MÉDIA, DIÂMETRO DE 12,5 A 25,0 MM</t>
  </si>
  <si>
    <t>21.02.07</t>
  </si>
  <si>
    <t>Fornecimento, dobragem e colocação em fôrma, de armadura CA-50 A média, diâmetro de 12.5 a 25.0 mm</t>
  </si>
  <si>
    <t>21.02.08</t>
  </si>
  <si>
    <t>Prancha 4.46 - Pilar: P1 ATÉ P9</t>
  </si>
  <si>
    <t>Prancha 4.47 - Lajes e Paredes: PAR 1 ATÉ PAR 4</t>
  </si>
  <si>
    <t>Prancha 4.53 - Pilar: P1 ATÉ P9</t>
  </si>
  <si>
    <t>Prancha 4.53 - Viga: V1 E V2 (20X50)</t>
  </si>
  <si>
    <t>Prancha 4.54 - Lajes e Paredes: PAR 1 ATÉ PAR 4</t>
  </si>
  <si>
    <t>Prancha 4.54 - Viga: V1 E V2 (20X30)</t>
  </si>
  <si>
    <t>21.02.09</t>
  </si>
  <si>
    <t>21.02.10</t>
  </si>
  <si>
    <t>21.02.11</t>
  </si>
  <si>
    <t>21.02.12</t>
  </si>
  <si>
    <t>Área de reforma (almoxarifado, sala de reunião, despensa, cozinha, refeitório, deposito de materiais, enfermaria, material I, secretaria, direção, hall, circulação)</t>
  </si>
  <si>
    <t>Área de reforma (almoxarifado, sala de reunião, despensa)</t>
  </si>
  <si>
    <t>Área de reforma (despensa, cozinha, refeitório, deposito de materiais, enfermaria, material I, secretaria, direção, hall, circulação)</t>
  </si>
  <si>
    <t>Área de reforma</t>
  </si>
  <si>
    <t>Volume de bota-fora (escavação -  reaterro)</t>
  </si>
  <si>
    <t>Retirada de estrutura de madeira do telhado</t>
  </si>
  <si>
    <t>Retirada de telha ondulada de fibrocimento</t>
  </si>
  <si>
    <t>Aparelhos sanitários</t>
  </si>
  <si>
    <t>UM MILHÃO, QUATROCENTOS E SESSENTA E DOIS MIL, TREZENTOS E QUARENTA E OITO REAIS E VINTE E SEIS CENTAVOS</t>
  </si>
</sst>
</file>

<file path=xl/styles.xml><?xml version="1.0" encoding="utf-8"?>
<styleSheet xmlns="http://schemas.openxmlformats.org/spreadsheetml/2006/main">
  <numFmts count="7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 &quot;#,##0.00"/>
    <numFmt numFmtId="179" formatCode="_(* #,##0.00_);_(* \(#,##0.00\);_(* &quot;-&quot;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0_);_(* \(#,##0.00\);_(* &quot;&quot;??_);_(@_)"/>
    <numFmt numFmtId="185" formatCode="###,###,##0.00"/>
    <numFmt numFmtId="186" formatCode="###,###,##0.000"/>
    <numFmt numFmtId="187" formatCode="_(* #,##0.0_);_(* \(#,##0.0\);_(* &quot;&quot;??_);_(@_)"/>
    <numFmt numFmtId="188" formatCode="_(* #,##0_);_(* \(#,##0\);_(* &quot;&quot;??_);_(@_)"/>
    <numFmt numFmtId="189" formatCode="_(* #,##0.000_);_(* \(#,##0.000\);_(* &quot;&quot;??_);_(@_)"/>
    <numFmt numFmtId="190" formatCode="[$-416]dddd\,\ d&quot; de &quot;mmmm&quot; de &quot;yyyy"/>
    <numFmt numFmtId="191" formatCode="[$-416]mmmm\-yy;@"/>
    <numFmt numFmtId="192" formatCode="_(* #,##0.0000_);_(* \(#,##0.0000\);_(* &quot;&quot;??_);_(@_)"/>
    <numFmt numFmtId="193" formatCode="General_)"/>
    <numFmt numFmtId="194" formatCode="0.0"/>
    <numFmt numFmtId="195" formatCode="0.000"/>
    <numFmt numFmtId="196" formatCode="0000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#,##0_);\-#,##0;&quot;&lt;Default Format&gt;&quot;"/>
    <numFmt numFmtId="201" formatCode="#,##0.000"/>
    <numFmt numFmtId="202" formatCode="#,##0.0000"/>
    <numFmt numFmtId="203" formatCode="#,##0.0"/>
    <numFmt numFmtId="204" formatCode="0.0%"/>
    <numFmt numFmtId="205" formatCode="&quot;Ativado&quot;;&quot;Ativado&quot;;&quot;Desativado&quot;"/>
    <numFmt numFmtId="206" formatCode="_(* #,##0.0000_);_(* \(#,##0.0000\);_(* &quot;-&quot;??_);_(@_)"/>
    <numFmt numFmtId="207" formatCode="_-* #,##0.000_-;\-* #,##0.000_-;_-* &quot;-&quot;??_-;_-@_-"/>
    <numFmt numFmtId="208" formatCode="_-* #,##0.0000_-;\-* #,##0.0000_-;_-* &quot;-&quot;??_-;_-@_-"/>
    <numFmt numFmtId="209" formatCode="0.0000"/>
    <numFmt numFmtId="210" formatCode="0.000%"/>
    <numFmt numFmtId="211" formatCode="_-* #,##0.0000_-;\-* #,##0.0000_-;_-* &quot;-&quot;????_-;_-@_-"/>
    <numFmt numFmtId="212" formatCode="_-* #,##0.000_-;\-* #,##0.000_-;_-* &quot;-&quot;???_-;_-@_-"/>
    <numFmt numFmtId="213" formatCode="0.0000%"/>
    <numFmt numFmtId="214" formatCode="00000000"/>
    <numFmt numFmtId="215" formatCode="_(* #,##0.00_);_(* \(#,##0.00\);_(* \-??_);_(@_)"/>
    <numFmt numFmtId="216" formatCode="#,##0.00;[Red]#,##0.00"/>
    <numFmt numFmtId="217" formatCode="&quot;R$&quot;#,##0.00"/>
    <numFmt numFmtId="218" formatCode="_-* #,##0.0_-;\-* #,##0.0_-;_-* &quot;-&quot;??_-;_-@_-"/>
    <numFmt numFmtId="219" formatCode="&quot;R$&quot;\ #,##0.00"/>
    <numFmt numFmtId="220" formatCode="0.00000%"/>
    <numFmt numFmtId="221" formatCode="000000"/>
    <numFmt numFmtId="222" formatCode="#,##0.00000"/>
    <numFmt numFmtId="223" formatCode="[$-416]mmm\-yy;@"/>
    <numFmt numFmtId="224" formatCode="###,###,###,##0.00"/>
    <numFmt numFmtId="225" formatCode="0.00000"/>
    <numFmt numFmtId="226" formatCode="000\-0\1"/>
  </numFmts>
  <fonts count="101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name val="Calibri"/>
      <family val="2"/>
    </font>
    <font>
      <i/>
      <sz val="11"/>
      <name val="Arial"/>
      <family val="2"/>
    </font>
    <font>
      <b/>
      <sz val="12"/>
      <color indexed="8"/>
      <name val="Calibri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Segoe U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Open Sans"/>
      <family val="2"/>
    </font>
    <font>
      <b/>
      <sz val="11"/>
      <color indexed="8"/>
      <name val="Arial"/>
      <family val="2"/>
    </font>
    <font>
      <sz val="11"/>
      <color indexed="26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23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2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9"/>
      <color rgb="FF6E6C6C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hair"/>
      <top/>
      <bottom style="hair"/>
    </border>
    <border>
      <left style="medium"/>
      <right/>
      <top/>
      <bottom/>
    </border>
    <border>
      <left style="hair"/>
      <right style="hair"/>
      <top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hair"/>
      <right style="medium"/>
      <top style="thin"/>
      <bottom style="hair"/>
    </border>
    <border>
      <left style="thin"/>
      <right/>
      <top/>
      <bottom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medium"/>
      <top/>
      <bottom style="hair"/>
    </border>
    <border>
      <left>
        <color indexed="63"/>
      </left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 style="thin"/>
      <top/>
      <bottom style="hair"/>
    </border>
    <border>
      <left style="thin"/>
      <right/>
      <top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thin"/>
      <right style="thin"/>
      <top style="hair"/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>
        <color indexed="63"/>
      </top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hair"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medium"/>
      <bottom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0" fillId="23" borderId="0" applyNumberFormat="0" applyBorder="0" applyAlignment="0" applyProtection="0"/>
    <xf numFmtId="0" fontId="10" fillId="24" borderId="0" applyNumberFormat="0" applyBorder="0" applyAlignment="0" applyProtection="0"/>
    <xf numFmtId="0" fontId="70" fillId="25" borderId="0" applyNumberFormat="0" applyBorder="0" applyAlignment="0" applyProtection="0"/>
    <xf numFmtId="0" fontId="10" fillId="17" borderId="0" applyNumberFormat="0" applyBorder="0" applyAlignment="0" applyProtection="0"/>
    <xf numFmtId="0" fontId="70" fillId="18" borderId="0" applyNumberFormat="0" applyBorder="0" applyAlignment="0" applyProtection="0"/>
    <xf numFmtId="0" fontId="10" fillId="19" borderId="0" applyNumberFormat="0" applyBorder="0" applyAlignment="0" applyProtection="0"/>
    <xf numFmtId="0" fontId="70" fillId="26" borderId="0" applyNumberFormat="0" applyBorder="0" applyAlignment="0" applyProtection="0"/>
    <xf numFmtId="0" fontId="10" fillId="27" borderId="0" applyNumberFormat="0" applyBorder="0" applyAlignment="0" applyProtection="0"/>
    <xf numFmtId="0" fontId="70" fillId="28" borderId="0" applyNumberFormat="0" applyBorder="0" applyAlignment="0" applyProtection="0"/>
    <xf numFmtId="0" fontId="10" fillId="29" borderId="0" applyNumberFormat="0" applyBorder="0" applyAlignment="0" applyProtection="0"/>
    <xf numFmtId="0" fontId="70" fillId="30" borderId="0" applyNumberFormat="0" applyBorder="0" applyAlignment="0" applyProtection="0"/>
    <xf numFmtId="0" fontId="10" fillId="31" borderId="0" applyNumberFormat="0" applyBorder="0" applyAlignment="0" applyProtection="0"/>
    <xf numFmtId="0" fontId="71" fillId="32" borderId="0" applyNumberFormat="0" applyBorder="0" applyAlignment="0" applyProtection="0"/>
    <xf numFmtId="0" fontId="11" fillId="7" borderId="0" applyNumberFormat="0" applyBorder="0" applyAlignment="0" applyProtection="0"/>
    <xf numFmtId="0" fontId="72" fillId="33" borderId="1" applyNumberFormat="0" applyAlignment="0" applyProtection="0"/>
    <xf numFmtId="0" fontId="12" fillId="34" borderId="2" applyNumberFormat="0" applyAlignment="0" applyProtection="0"/>
    <xf numFmtId="0" fontId="73" fillId="35" borderId="3" applyNumberFormat="0" applyAlignment="0" applyProtection="0"/>
    <xf numFmtId="0" fontId="13" fillId="36" borderId="4" applyNumberFormat="0" applyAlignment="0" applyProtection="0"/>
    <xf numFmtId="0" fontId="74" fillId="0" borderId="5" applyNumberFormat="0" applyFill="0" applyAlignment="0" applyProtection="0"/>
    <xf numFmtId="0" fontId="14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7" borderId="0" applyNumberFormat="0" applyBorder="0" applyAlignment="0" applyProtection="0"/>
    <xf numFmtId="0" fontId="10" fillId="38" borderId="0" applyNumberFormat="0" applyBorder="0" applyAlignment="0" applyProtection="0"/>
    <xf numFmtId="0" fontId="70" fillId="39" borderId="0" applyNumberFormat="0" applyBorder="0" applyAlignment="0" applyProtection="0"/>
    <xf numFmtId="0" fontId="10" fillId="40" borderId="0" applyNumberFormat="0" applyBorder="0" applyAlignment="0" applyProtection="0"/>
    <xf numFmtId="0" fontId="70" fillId="41" borderId="0" applyNumberFormat="0" applyBorder="0" applyAlignment="0" applyProtection="0"/>
    <xf numFmtId="0" fontId="10" fillId="42" borderId="0" applyNumberFormat="0" applyBorder="0" applyAlignment="0" applyProtection="0"/>
    <xf numFmtId="0" fontId="70" fillId="26" borderId="0" applyNumberFormat="0" applyBorder="0" applyAlignment="0" applyProtection="0"/>
    <xf numFmtId="0" fontId="10" fillId="27" borderId="0" applyNumberFormat="0" applyBorder="0" applyAlignment="0" applyProtection="0"/>
    <xf numFmtId="0" fontId="70" fillId="43" borderId="0" applyNumberFormat="0" applyBorder="0" applyAlignment="0" applyProtection="0"/>
    <xf numFmtId="0" fontId="10" fillId="29" borderId="0" applyNumberFormat="0" applyBorder="0" applyAlignment="0" applyProtection="0"/>
    <xf numFmtId="0" fontId="70" fillId="44" borderId="0" applyNumberFormat="0" applyBorder="0" applyAlignment="0" applyProtection="0"/>
    <xf numFmtId="0" fontId="10" fillId="45" borderId="0" applyNumberFormat="0" applyBorder="0" applyAlignment="0" applyProtection="0"/>
    <xf numFmtId="0" fontId="75" fillId="46" borderId="1" applyNumberFormat="0" applyAlignment="0" applyProtection="0"/>
    <xf numFmtId="0" fontId="15" fillId="13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47" borderId="0" applyNumberFormat="0" applyBorder="0" applyAlignment="0" applyProtection="0"/>
    <xf numFmtId="0" fontId="16" fillId="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7" fillId="48" borderId="0" applyNumberFormat="0" applyBorder="0" applyAlignment="0" applyProtection="0"/>
    <xf numFmtId="0" fontId="17" fillId="49" borderId="0" applyNumberFormat="0" applyBorder="0" applyAlignment="0" applyProtection="0"/>
    <xf numFmtId="0" fontId="7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0" borderId="7" applyNumberFormat="0" applyFont="0" applyAlignment="0" applyProtection="0"/>
    <xf numFmtId="0" fontId="3" fillId="51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9" fillId="33" borderId="9" applyNumberFormat="0" applyAlignment="0" applyProtection="0"/>
    <xf numFmtId="0" fontId="18" fillId="34" borderId="10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171" fontId="0" fillId="0" borderId="0" applyFont="0" applyFill="0" applyBorder="0" applyAlignment="0" applyProtection="0"/>
    <xf numFmtId="215" fontId="3" fillId="0" borderId="0" applyFill="0" applyBorder="0" applyAlignment="0" applyProtection="0"/>
  </cellStyleXfs>
  <cellXfs count="809">
    <xf numFmtId="0" fontId="0" fillId="0" borderId="0" xfId="0" applyAlignment="1">
      <alignment/>
    </xf>
    <xf numFmtId="0" fontId="0" fillId="0" borderId="16" xfId="90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3" fillId="0" borderId="0" xfId="89" applyFont="1" applyFill="1" applyBorder="1" applyAlignment="1">
      <alignment vertical="center" wrapText="1"/>
      <protection/>
    </xf>
    <xf numFmtId="49" fontId="24" fillId="0" borderId="17" xfId="89" applyNumberFormat="1" applyFont="1" applyFill="1" applyBorder="1" applyAlignment="1">
      <alignment horizontal="right" vertical="center" wrapText="1"/>
      <protection/>
    </xf>
    <xf numFmtId="49" fontId="24" fillId="0" borderId="18" xfId="89" applyNumberFormat="1" applyFont="1" applyFill="1" applyBorder="1" applyAlignment="1">
      <alignment horizontal="right" vertical="center" wrapText="1"/>
      <protection/>
    </xf>
    <xf numFmtId="0" fontId="24" fillId="0" borderId="18" xfId="89" applyFont="1" applyFill="1" applyBorder="1" applyAlignment="1">
      <alignment horizontal="left" vertical="center" wrapText="1"/>
      <protection/>
    </xf>
    <xf numFmtId="49" fontId="3" fillId="0" borderId="19" xfId="89" applyNumberFormat="1" applyFont="1" applyFill="1" applyBorder="1" applyAlignment="1">
      <alignment horizontal="right" vertical="center" wrapText="1"/>
      <protection/>
    </xf>
    <xf numFmtId="49" fontId="3" fillId="0" borderId="16" xfId="89" applyNumberFormat="1" applyFont="1" applyFill="1" applyBorder="1" applyAlignment="1">
      <alignment horizontal="right" vertical="center" wrapText="1"/>
      <protection/>
    </xf>
    <xf numFmtId="0" fontId="3" fillId="0" borderId="16" xfId="89" applyFont="1" applyFill="1" applyBorder="1" applyAlignment="1">
      <alignment horizontal="left" vertical="center" wrapText="1"/>
      <protection/>
    </xf>
    <xf numFmtId="0" fontId="3" fillId="0" borderId="16" xfId="89" applyFont="1" applyFill="1" applyBorder="1" applyAlignment="1">
      <alignment horizontal="center" vertical="center" wrapText="1"/>
      <protection/>
    </xf>
    <xf numFmtId="0" fontId="24" fillId="0" borderId="16" xfId="89" applyFont="1" applyFill="1" applyBorder="1" applyAlignment="1">
      <alignment horizontal="right" vertical="center" wrapText="1"/>
      <protection/>
    </xf>
    <xf numFmtId="49" fontId="24" fillId="0" borderId="19" xfId="89" applyNumberFormat="1" applyFont="1" applyFill="1" applyBorder="1" applyAlignment="1">
      <alignment horizontal="right" vertical="center"/>
      <protection/>
    </xf>
    <xf numFmtId="49" fontId="24" fillId="0" borderId="16" xfId="89" applyNumberFormat="1" applyFont="1" applyFill="1" applyBorder="1" applyAlignment="1">
      <alignment horizontal="right" vertical="center"/>
      <protection/>
    </xf>
    <xf numFmtId="0" fontId="24" fillId="0" borderId="16" xfId="89" applyFont="1" applyFill="1" applyBorder="1" applyAlignment="1">
      <alignment horizontal="left" vertical="center" wrapText="1"/>
      <protection/>
    </xf>
    <xf numFmtId="0" fontId="24" fillId="0" borderId="16" xfId="89" applyFont="1" applyFill="1" applyBorder="1" applyAlignment="1">
      <alignment horizontal="center" vertical="center" wrapText="1"/>
      <protection/>
    </xf>
    <xf numFmtId="0" fontId="3" fillId="0" borderId="0" xfId="89" applyFont="1" applyFill="1" applyAlignment="1">
      <alignment vertical="center" wrapText="1"/>
      <protection/>
    </xf>
    <xf numFmtId="49" fontId="3" fillId="0" borderId="19" xfId="89" applyNumberFormat="1" applyFont="1" applyFill="1" applyBorder="1" applyAlignment="1">
      <alignment horizontal="right" vertical="center"/>
      <protection/>
    </xf>
    <xf numFmtId="49" fontId="3" fillId="0" borderId="16" xfId="89" applyNumberFormat="1" applyFont="1" applyFill="1" applyBorder="1" applyAlignment="1">
      <alignment horizontal="right" vertical="center"/>
      <protection/>
    </xf>
    <xf numFmtId="171" fontId="3" fillId="0" borderId="16" xfId="122" applyFont="1" applyFill="1" applyBorder="1" applyAlignment="1">
      <alignment horizontal="center" vertical="center" wrapText="1"/>
    </xf>
    <xf numFmtId="171" fontId="24" fillId="0" borderId="16" xfId="122" applyFont="1" applyFill="1" applyBorder="1" applyAlignment="1">
      <alignment horizontal="center" vertical="center" wrapText="1"/>
    </xf>
    <xf numFmtId="43" fontId="3" fillId="0" borderId="0" xfId="89" applyNumberFormat="1" applyFont="1" applyFill="1" applyAlignment="1">
      <alignment vertical="center" wrapText="1"/>
      <protection/>
    </xf>
    <xf numFmtId="0" fontId="3" fillId="0" borderId="16" xfId="0" applyFont="1" applyBorder="1" applyAlignment="1">
      <alignment vertical="center" wrapText="1"/>
    </xf>
    <xf numFmtId="49" fontId="24" fillId="0" borderId="20" xfId="89" applyNumberFormat="1" applyFont="1" applyFill="1" applyBorder="1" applyAlignment="1">
      <alignment horizontal="right" vertical="center"/>
      <protection/>
    </xf>
    <xf numFmtId="171" fontId="24" fillId="0" borderId="21" xfId="122" applyFont="1" applyFill="1" applyBorder="1" applyAlignment="1">
      <alignment horizontal="center" vertical="center" wrapText="1"/>
    </xf>
    <xf numFmtId="171" fontId="3" fillId="0" borderId="21" xfId="122" applyFont="1" applyFill="1" applyBorder="1" applyAlignment="1">
      <alignment horizontal="center" vertical="center" wrapText="1"/>
    </xf>
    <xf numFmtId="0" fontId="3" fillId="0" borderId="18" xfId="89" applyFont="1" applyFill="1" applyBorder="1" applyAlignment="1">
      <alignment horizontal="left" vertical="center" wrapText="1"/>
      <protection/>
    </xf>
    <xf numFmtId="49" fontId="24" fillId="0" borderId="19" xfId="89" applyNumberFormat="1" applyFont="1" applyFill="1" applyBorder="1" applyAlignment="1">
      <alignment horizontal="right" vertical="center" wrapText="1"/>
      <protection/>
    </xf>
    <xf numFmtId="49" fontId="24" fillId="0" borderId="16" xfId="89" applyNumberFormat="1" applyFont="1" applyFill="1" applyBorder="1" applyAlignment="1">
      <alignment horizontal="right" vertical="center" wrapText="1"/>
      <protection/>
    </xf>
    <xf numFmtId="0" fontId="24" fillId="0" borderId="0" xfId="89" applyFont="1" applyFill="1" applyBorder="1" applyAlignment="1">
      <alignment vertical="center" wrapText="1"/>
      <protection/>
    </xf>
    <xf numFmtId="0" fontId="3" fillId="0" borderId="0" xfId="89" applyFont="1" applyFill="1" applyAlignment="1">
      <alignment horizontal="center" vertical="center" wrapText="1"/>
      <protection/>
    </xf>
    <xf numFmtId="0" fontId="3" fillId="52" borderId="22" xfId="0" applyFont="1" applyFill="1" applyBorder="1" applyAlignment="1">
      <alignment horizontal="center" vertical="center" wrapText="1"/>
    </xf>
    <xf numFmtId="0" fontId="24" fillId="52" borderId="22" xfId="0" applyFont="1" applyFill="1" applyBorder="1" applyAlignment="1">
      <alignment horizontal="center" vertical="center" wrapText="1"/>
    </xf>
    <xf numFmtId="0" fontId="24" fillId="52" borderId="0" xfId="0" applyFont="1" applyFill="1" applyBorder="1" applyAlignment="1">
      <alignment horizontal="center" vertical="center" wrapText="1"/>
    </xf>
    <xf numFmtId="0" fontId="24" fillId="52" borderId="23" xfId="0" applyFont="1" applyFill="1" applyBorder="1" applyAlignment="1">
      <alignment horizontal="left" vertical="center"/>
    </xf>
    <xf numFmtId="0" fontId="24" fillId="52" borderId="24" xfId="0" applyFont="1" applyFill="1" applyBorder="1" applyAlignment="1">
      <alignment horizontal="left" vertical="center"/>
    </xf>
    <xf numFmtId="0" fontId="24" fillId="52" borderId="24" xfId="0" applyFont="1" applyFill="1" applyBorder="1" applyAlignment="1">
      <alignment horizontal="center" vertical="center" wrapText="1"/>
    </xf>
    <xf numFmtId="49" fontId="3" fillId="0" borderId="18" xfId="89" applyNumberFormat="1" applyFont="1" applyFill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52" borderId="16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2" fillId="0" borderId="19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49" fontId="82" fillId="0" borderId="19" xfId="0" applyNumberFormat="1" applyFont="1" applyBorder="1" applyAlignment="1">
      <alignment horizontal="center" vertical="center"/>
    </xf>
    <xf numFmtId="0" fontId="0" fillId="52" borderId="26" xfId="0" applyFont="1" applyFill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7" xfId="0" applyNumberFormat="1" applyFont="1" applyBorder="1" applyAlignment="1">
      <alignment horizontal="center" vertical="center"/>
    </xf>
    <xf numFmtId="0" fontId="83" fillId="53" borderId="28" xfId="0" applyFont="1" applyFill="1" applyBorder="1" applyAlignment="1">
      <alignment horizontal="center" vertical="center"/>
    </xf>
    <xf numFmtId="0" fontId="83" fillId="53" borderId="29" xfId="0" applyFont="1" applyFill="1" applyBorder="1" applyAlignment="1">
      <alignment horizontal="center" vertical="center"/>
    </xf>
    <xf numFmtId="49" fontId="82" fillId="0" borderId="19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right"/>
    </xf>
    <xf numFmtId="2" fontId="0" fillId="0" borderId="31" xfId="0" applyNumberFormat="1" applyFont="1" applyBorder="1" applyAlignment="1">
      <alignment/>
    </xf>
    <xf numFmtId="2" fontId="0" fillId="0" borderId="3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53" borderId="28" xfId="0" applyFont="1" applyFill="1" applyBorder="1" applyAlignment="1">
      <alignment horizontal="center" vertical="center"/>
    </xf>
    <xf numFmtId="0" fontId="0" fillId="53" borderId="29" xfId="0" applyFont="1" applyFill="1" applyBorder="1" applyAlignment="1">
      <alignment horizontal="center" vertical="center"/>
    </xf>
    <xf numFmtId="0" fontId="0" fillId="52" borderId="0" xfId="0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52" borderId="32" xfId="0" applyFont="1" applyFill="1" applyBorder="1" applyAlignment="1">
      <alignment/>
    </xf>
    <xf numFmtId="2" fontId="0" fillId="0" borderId="33" xfId="0" applyNumberFormat="1" applyFont="1" applyBorder="1" applyAlignment="1">
      <alignment/>
    </xf>
    <xf numFmtId="0" fontId="0" fillId="0" borderId="25" xfId="0" applyFont="1" applyBorder="1" applyAlignment="1">
      <alignment horizontal="right" wrapText="1"/>
    </xf>
    <xf numFmtId="49" fontId="82" fillId="0" borderId="19" xfId="0" applyNumberFormat="1" applyFont="1" applyFill="1" applyBorder="1" applyAlignment="1" quotePrefix="1">
      <alignment horizontal="center" vertical="center"/>
    </xf>
    <xf numFmtId="0" fontId="82" fillId="52" borderId="20" xfId="0" applyFont="1" applyFill="1" applyBorder="1" applyAlignment="1">
      <alignment vertical="center" wrapText="1"/>
    </xf>
    <xf numFmtId="0" fontId="0" fillId="52" borderId="29" xfId="0" applyFont="1" applyFill="1" applyBorder="1" applyAlignment="1">
      <alignment vertical="center" wrapText="1"/>
    </xf>
    <xf numFmtId="2" fontId="0" fillId="0" borderId="31" xfId="0" applyNumberFormat="1" applyFont="1" applyBorder="1" applyAlignment="1">
      <alignment horizontal="center"/>
    </xf>
    <xf numFmtId="0" fontId="0" fillId="0" borderId="30" xfId="0" applyFont="1" applyBorder="1" applyAlignment="1">
      <alignment horizontal="right" wrapText="1"/>
    </xf>
    <xf numFmtId="2" fontId="0" fillId="0" borderId="34" xfId="0" applyNumberFormat="1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 horizontal="right" vertical="center" wrapText="1"/>
    </xf>
    <xf numFmtId="0" fontId="0" fillId="0" borderId="35" xfId="0" applyFont="1" applyFill="1" applyBorder="1" applyAlignment="1">
      <alignment horizontal="right"/>
    </xf>
    <xf numFmtId="49" fontId="0" fillId="0" borderId="2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right" wrapText="1"/>
    </xf>
    <xf numFmtId="0" fontId="82" fillId="0" borderId="2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84" fillId="0" borderId="30" xfId="0" applyFont="1" applyBorder="1" applyAlignment="1">
      <alignment horizontal="right"/>
    </xf>
    <xf numFmtId="2" fontId="0" fillId="0" borderId="36" xfId="0" applyNumberFormat="1" applyFont="1" applyBorder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52" borderId="37" xfId="0" applyFont="1" applyFill="1" applyBorder="1" applyAlignment="1">
      <alignment/>
    </xf>
    <xf numFmtId="0" fontId="0" fillId="52" borderId="38" xfId="0" applyFont="1" applyFill="1" applyBorder="1" applyAlignment="1">
      <alignment/>
    </xf>
    <xf numFmtId="0" fontId="0" fillId="53" borderId="39" xfId="0" applyFont="1" applyFill="1" applyBorder="1" applyAlignment="1">
      <alignment horizontal="center" vertical="center"/>
    </xf>
    <xf numFmtId="0" fontId="83" fillId="53" borderId="40" xfId="0" applyFont="1" applyFill="1" applyBorder="1" applyAlignment="1">
      <alignment horizontal="center" vertical="center"/>
    </xf>
    <xf numFmtId="0" fontId="0" fillId="53" borderId="40" xfId="0" applyFont="1" applyFill="1" applyBorder="1" applyAlignment="1">
      <alignment horizontal="center" vertical="center"/>
    </xf>
    <xf numFmtId="0" fontId="85" fillId="0" borderId="30" xfId="0" applyFont="1" applyBorder="1" applyAlignment="1">
      <alignment horizontal="right"/>
    </xf>
    <xf numFmtId="4" fontId="82" fillId="0" borderId="41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wrapText="1"/>
    </xf>
    <xf numFmtId="4" fontId="82" fillId="0" borderId="4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90" applyFont="1" applyFill="1" applyBorder="1" applyAlignment="1">
      <alignment horizontal="left" vertical="center" wrapText="1"/>
      <protection/>
    </xf>
    <xf numFmtId="0" fontId="0" fillId="0" borderId="30" xfId="0" applyFont="1" applyBorder="1" applyAlignment="1">
      <alignment horizontal="left" wrapText="1"/>
    </xf>
    <xf numFmtId="49" fontId="85" fillId="0" borderId="19" xfId="0" applyNumberFormat="1" applyFont="1" applyBorder="1" applyAlignment="1">
      <alignment horizontal="center" vertical="center"/>
    </xf>
    <xf numFmtId="0" fontId="86" fillId="0" borderId="30" xfId="0" applyFont="1" applyBorder="1" applyAlignment="1">
      <alignment horizontal="right"/>
    </xf>
    <xf numFmtId="0" fontId="0" fillId="0" borderId="43" xfId="0" applyFont="1" applyBorder="1" applyAlignment="1">
      <alignment horizontal="center" vertical="center" wrapText="1"/>
    </xf>
    <xf numFmtId="49" fontId="85" fillId="0" borderId="37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" fontId="82" fillId="0" borderId="4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/>
    </xf>
    <xf numFmtId="4" fontId="83" fillId="53" borderId="47" xfId="0" applyNumberFormat="1" applyFont="1" applyFill="1" applyBorder="1" applyAlignment="1">
      <alignment horizontal="center" vertical="center"/>
    </xf>
    <xf numFmtId="4" fontId="0" fillId="0" borderId="48" xfId="0" applyNumberFormat="1" applyFont="1" applyFill="1" applyBorder="1" applyAlignment="1">
      <alignment horizontal="center" vertical="center"/>
    </xf>
    <xf numFmtId="4" fontId="0" fillId="53" borderId="47" xfId="0" applyNumberFormat="1" applyFont="1" applyFill="1" applyBorder="1" applyAlignment="1">
      <alignment horizontal="center" vertical="center"/>
    </xf>
    <xf numFmtId="4" fontId="0" fillId="53" borderId="47" xfId="0" applyNumberFormat="1" applyFont="1" applyFill="1" applyBorder="1" applyAlignment="1">
      <alignment vertical="center"/>
    </xf>
    <xf numFmtId="4" fontId="0" fillId="0" borderId="42" xfId="0" applyNumberFormat="1" applyFont="1" applyFill="1" applyBorder="1" applyAlignment="1">
      <alignment horizontal="center" vertical="center"/>
    </xf>
    <xf numFmtId="4" fontId="0" fillId="0" borderId="47" xfId="0" applyNumberFormat="1" applyFont="1" applyFill="1" applyBorder="1" applyAlignment="1">
      <alignment horizontal="center" vertical="center" wrapText="1"/>
    </xf>
    <xf numFmtId="4" fontId="0" fillId="0" borderId="49" xfId="0" applyNumberFormat="1" applyFont="1" applyBorder="1" applyAlignment="1">
      <alignment horizontal="center" vertical="center"/>
    </xf>
    <xf numFmtId="4" fontId="0" fillId="0" borderId="50" xfId="0" applyNumberFormat="1" applyFont="1" applyFill="1" applyBorder="1" applyAlignment="1">
      <alignment horizontal="center" vertical="center"/>
    </xf>
    <xf numFmtId="4" fontId="0" fillId="0" borderId="49" xfId="0" applyNumberFormat="1" applyFont="1" applyFill="1" applyBorder="1" applyAlignment="1">
      <alignment horizontal="center" vertical="center"/>
    </xf>
    <xf numFmtId="4" fontId="0" fillId="0" borderId="51" xfId="0" applyNumberFormat="1" applyFont="1" applyFill="1" applyBorder="1" applyAlignment="1">
      <alignment horizontal="center" vertical="center"/>
    </xf>
    <xf numFmtId="4" fontId="82" fillId="0" borderId="52" xfId="0" applyNumberFormat="1" applyFont="1" applyFill="1" applyBorder="1" applyAlignment="1">
      <alignment horizontal="center" vertical="center"/>
    </xf>
    <xf numFmtId="4" fontId="0" fillId="53" borderId="53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30" fillId="0" borderId="30" xfId="0" applyFont="1" applyBorder="1" applyAlignment="1">
      <alignment horizontal="right" wrapText="1"/>
    </xf>
    <xf numFmtId="0" fontId="0" fillId="0" borderId="54" xfId="89" applyFont="1" applyFill="1" applyBorder="1" applyAlignment="1">
      <alignment horizontal="left" vertical="center" wrapText="1"/>
      <protection/>
    </xf>
    <xf numFmtId="171" fontId="0" fillId="0" borderId="33" xfId="122" applyFont="1" applyFill="1" applyBorder="1" applyAlignment="1">
      <alignment horizontal="center" vertical="center" wrapText="1"/>
    </xf>
    <xf numFmtId="0" fontId="0" fillId="0" borderId="30" xfId="89" applyFont="1" applyFill="1" applyBorder="1" applyAlignment="1">
      <alignment horizontal="left" vertical="center" wrapText="1"/>
      <protection/>
    </xf>
    <xf numFmtId="171" fontId="0" fillId="0" borderId="31" xfId="122" applyFont="1" applyFill="1" applyBorder="1" applyAlignment="1">
      <alignment horizontal="center" vertical="center" wrapText="1"/>
    </xf>
    <xf numFmtId="171" fontId="0" fillId="0" borderId="55" xfId="122" applyFont="1" applyFill="1" applyBorder="1" applyAlignment="1">
      <alignment horizontal="center" vertical="center" wrapText="1"/>
    </xf>
    <xf numFmtId="171" fontId="0" fillId="0" borderId="56" xfId="122" applyFont="1" applyFill="1" applyBorder="1" applyAlignment="1">
      <alignment horizontal="center" vertical="center" wrapText="1"/>
    </xf>
    <xf numFmtId="0" fontId="0" fillId="0" borderId="57" xfId="89" applyFont="1" applyFill="1" applyBorder="1" applyAlignment="1">
      <alignment horizontal="left" vertical="center" wrapText="1"/>
      <protection/>
    </xf>
    <xf numFmtId="171" fontId="0" fillId="0" borderId="36" xfId="122" applyFont="1" applyFill="1" applyBorder="1" applyAlignment="1">
      <alignment horizontal="center" vertical="center" wrapText="1"/>
    </xf>
    <xf numFmtId="0" fontId="0" fillId="0" borderId="31" xfId="90" applyFont="1" applyFill="1" applyBorder="1" applyAlignment="1">
      <alignment horizontal="center" vertical="center"/>
      <protection/>
    </xf>
    <xf numFmtId="0" fontId="0" fillId="0" borderId="57" xfId="0" applyFont="1" applyBorder="1" applyAlignment="1">
      <alignment horizontal="right"/>
    </xf>
    <xf numFmtId="0" fontId="0" fillId="0" borderId="54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3" fillId="0" borderId="45" xfId="89" applyFont="1" applyFill="1" applyBorder="1" applyAlignment="1">
      <alignment horizontal="left" vertical="center" wrapText="1"/>
      <protection/>
    </xf>
    <xf numFmtId="49" fontId="24" fillId="0" borderId="17" xfId="89" applyNumberFormat="1" applyFont="1" applyFill="1" applyBorder="1" applyAlignment="1">
      <alignment horizontal="right" vertical="center"/>
      <protection/>
    </xf>
    <xf numFmtId="49" fontId="24" fillId="0" borderId="18" xfId="89" applyNumberFormat="1" applyFont="1" applyFill="1" applyBorder="1" applyAlignment="1">
      <alignment horizontal="right" vertical="center"/>
      <protection/>
    </xf>
    <xf numFmtId="171" fontId="24" fillId="0" borderId="18" xfId="122" applyFont="1" applyFill="1" applyBorder="1" applyAlignment="1">
      <alignment horizontal="center" vertical="center" wrapText="1"/>
    </xf>
    <xf numFmtId="49" fontId="3" fillId="54" borderId="58" xfId="89" applyNumberFormat="1" applyFont="1" applyFill="1" applyBorder="1" applyAlignment="1">
      <alignment horizontal="right" vertical="center" wrapText="1"/>
      <protection/>
    </xf>
    <xf numFmtId="49" fontId="3" fillId="54" borderId="59" xfId="89" applyNumberFormat="1" applyFont="1" applyFill="1" applyBorder="1" applyAlignment="1">
      <alignment horizontal="right" vertical="center" wrapText="1"/>
      <protection/>
    </xf>
    <xf numFmtId="0" fontId="24" fillId="54" borderId="59" xfId="89" applyFont="1" applyFill="1" applyBorder="1" applyAlignment="1">
      <alignment horizontal="right" vertical="center" wrapText="1"/>
      <protection/>
    </xf>
    <xf numFmtId="0" fontId="3" fillId="54" borderId="59" xfId="89" applyFont="1" applyFill="1" applyBorder="1" applyAlignment="1">
      <alignment horizontal="center" vertical="center" wrapText="1"/>
      <protection/>
    </xf>
    <xf numFmtId="171" fontId="24" fillId="0" borderId="33" xfId="122" applyFont="1" applyFill="1" applyBorder="1" applyAlignment="1">
      <alignment horizontal="center" vertical="center" wrapText="1"/>
    </xf>
    <xf numFmtId="0" fontId="24" fillId="0" borderId="54" xfId="89" applyFont="1" applyFill="1" applyBorder="1" applyAlignment="1">
      <alignment horizontal="left" vertical="center" wrapText="1"/>
      <protection/>
    </xf>
    <xf numFmtId="0" fontId="0" fillId="52" borderId="17" xfId="0" applyFont="1" applyFill="1" applyBorder="1" applyAlignment="1">
      <alignment/>
    </xf>
    <xf numFmtId="0" fontId="0" fillId="0" borderId="31" xfId="89" applyFont="1" applyFill="1" applyBorder="1" applyAlignment="1">
      <alignment horizontal="left" vertical="center" wrapText="1"/>
      <protection/>
    </xf>
    <xf numFmtId="0" fontId="0" fillId="0" borderId="31" xfId="89" applyFont="1" applyFill="1" applyBorder="1" applyAlignment="1">
      <alignment horizontal="center" vertical="center" wrapText="1"/>
      <protection/>
    </xf>
    <xf numFmtId="171" fontId="22" fillId="0" borderId="31" xfId="122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 horizontal="left"/>
    </xf>
    <xf numFmtId="0" fontId="0" fillId="0" borderId="57" xfId="0" applyFont="1" applyBorder="1" applyAlignment="1">
      <alignment/>
    </xf>
    <xf numFmtId="4" fontId="82" fillId="0" borderId="42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4" fontId="82" fillId="0" borderId="4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18" xfId="89" applyFont="1" applyFill="1" applyBorder="1" applyAlignment="1">
      <alignment horizontal="center" vertical="center" wrapText="1"/>
      <protection/>
    </xf>
    <xf numFmtId="43" fontId="24" fillId="0" borderId="18" xfId="12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3" fontId="3" fillId="0" borderId="16" xfId="122" applyNumberFormat="1" applyFont="1" applyFill="1" applyBorder="1" applyAlignment="1">
      <alignment horizontal="center" vertical="center" wrapText="1"/>
    </xf>
    <xf numFmtId="43" fontId="24" fillId="0" borderId="16" xfId="122" applyNumberFormat="1" applyFont="1" applyFill="1" applyBorder="1" applyAlignment="1">
      <alignment horizontal="center" vertical="center" wrapText="1"/>
    </xf>
    <xf numFmtId="43" fontId="3" fillId="54" borderId="59" xfId="122" applyNumberFormat="1" applyFont="1" applyFill="1" applyBorder="1" applyAlignment="1">
      <alignment horizontal="center" vertical="center" wrapText="1"/>
    </xf>
    <xf numFmtId="43" fontId="3" fillId="0" borderId="0" xfId="122" applyNumberFormat="1" applyFont="1" applyFill="1" applyAlignment="1">
      <alignment horizontal="center" vertical="center" wrapText="1"/>
    </xf>
    <xf numFmtId="219" fontId="87" fillId="54" borderId="60" xfId="83" applyNumberFormat="1" applyFont="1" applyFill="1" applyBorder="1" applyAlignment="1">
      <alignment horizontal="center" vertical="center" wrapText="1"/>
    </xf>
    <xf numFmtId="219" fontId="24" fillId="0" borderId="18" xfId="122" applyNumberFormat="1" applyFont="1" applyFill="1" applyBorder="1" applyAlignment="1">
      <alignment vertical="center" wrapText="1"/>
    </xf>
    <xf numFmtId="219" fontId="3" fillId="0" borderId="18" xfId="122" applyNumberFormat="1" applyFont="1" applyFill="1" applyBorder="1" applyAlignment="1">
      <alignment horizontal="right" vertical="center" wrapText="1"/>
    </xf>
    <xf numFmtId="219" fontId="24" fillId="0" borderId="18" xfId="122" applyNumberFormat="1" applyFont="1" applyFill="1" applyBorder="1" applyAlignment="1">
      <alignment horizontal="center" vertical="center" wrapText="1"/>
    </xf>
    <xf numFmtId="219" fontId="3" fillId="0" borderId="18" xfId="122" applyNumberFormat="1" applyFont="1" applyFill="1" applyBorder="1" applyAlignment="1">
      <alignment vertical="center" wrapText="1"/>
    </xf>
    <xf numFmtId="219" fontId="3" fillId="0" borderId="18" xfId="122" applyNumberFormat="1" applyFont="1" applyFill="1" applyBorder="1" applyAlignment="1">
      <alignment horizontal="center" vertical="center" wrapText="1"/>
    </xf>
    <xf numFmtId="219" fontId="3" fillId="0" borderId="16" xfId="122" applyNumberFormat="1" applyFont="1" applyFill="1" applyBorder="1" applyAlignment="1">
      <alignment horizontal="right" vertical="center" wrapText="1"/>
    </xf>
    <xf numFmtId="219" fontId="24" fillId="0" borderId="16" xfId="122" applyNumberFormat="1" applyFont="1" applyFill="1" applyBorder="1" applyAlignment="1">
      <alignment horizontal="right" vertical="center" wrapText="1"/>
    </xf>
    <xf numFmtId="219" fontId="3" fillId="54" borderId="59" xfId="122" applyNumberFormat="1" applyFont="1" applyFill="1" applyBorder="1" applyAlignment="1">
      <alignment horizontal="right" vertical="center" wrapText="1"/>
    </xf>
    <xf numFmtId="219" fontId="24" fillId="54" borderId="59" xfId="122" applyNumberFormat="1" applyFont="1" applyFill="1" applyBorder="1" applyAlignment="1">
      <alignment horizontal="right" vertical="center" wrapText="1"/>
    </xf>
    <xf numFmtId="219" fontId="24" fillId="0" borderId="18" xfId="122" applyNumberFormat="1" applyFont="1" applyFill="1" applyBorder="1" applyAlignment="1">
      <alignment horizontal="right" vertical="center" wrapText="1"/>
    </xf>
    <xf numFmtId="219" fontId="3" fillId="0" borderId="61" xfId="122" applyNumberFormat="1" applyFont="1" applyFill="1" applyBorder="1" applyAlignment="1">
      <alignment horizontal="right" vertical="center" wrapText="1"/>
    </xf>
    <xf numFmtId="219" fontId="3" fillId="0" borderId="0" xfId="122" applyNumberFormat="1" applyFont="1" applyFill="1" applyAlignment="1">
      <alignment vertical="center" wrapText="1"/>
    </xf>
    <xf numFmtId="219" fontId="3" fillId="0" borderId="0" xfId="122" applyNumberFormat="1" applyFont="1" applyFill="1" applyAlignment="1">
      <alignment horizontal="right" vertical="center" wrapText="1"/>
    </xf>
    <xf numFmtId="0" fontId="3" fillId="0" borderId="0" xfId="89" applyFont="1" applyFill="1" applyBorder="1" applyAlignment="1">
      <alignment horizontal="left" vertical="center" wrapText="1"/>
      <protection/>
    </xf>
    <xf numFmtId="4" fontId="3" fillId="0" borderId="0" xfId="89" applyNumberFormat="1" applyFont="1" applyFill="1" applyBorder="1" applyAlignment="1">
      <alignment horizontal="left" vertical="center" wrapText="1"/>
      <protection/>
    </xf>
    <xf numFmtId="43" fontId="3" fillId="0" borderId="0" xfId="89" applyNumberFormat="1" applyFont="1" applyFill="1" applyBorder="1" applyAlignment="1">
      <alignment horizontal="left" vertical="center" wrapText="1"/>
      <protection/>
    </xf>
    <xf numFmtId="49" fontId="3" fillId="0" borderId="45" xfId="89" applyNumberFormat="1" applyFont="1" applyFill="1" applyBorder="1" applyAlignment="1">
      <alignment horizontal="right" vertical="center" wrapText="1"/>
      <protection/>
    </xf>
    <xf numFmtId="0" fontId="3" fillId="0" borderId="45" xfId="89" applyFont="1" applyFill="1" applyBorder="1" applyAlignment="1">
      <alignment horizontal="center" vertical="center" wrapText="1"/>
      <protection/>
    </xf>
    <xf numFmtId="43" fontId="3" fillId="0" borderId="45" xfId="122" applyNumberFormat="1" applyFont="1" applyFill="1" applyBorder="1" applyAlignment="1">
      <alignment horizontal="center" vertical="center" wrapText="1"/>
    </xf>
    <xf numFmtId="219" fontId="3" fillId="0" borderId="61" xfId="122" applyNumberFormat="1" applyFont="1" applyFill="1" applyBorder="1" applyAlignment="1">
      <alignment vertical="center" wrapText="1"/>
    </xf>
    <xf numFmtId="219" fontId="3" fillId="0" borderId="61" xfId="122" applyNumberFormat="1" applyFont="1" applyFill="1" applyBorder="1" applyAlignment="1">
      <alignment horizontal="center" vertical="center" wrapText="1"/>
    </xf>
    <xf numFmtId="49" fontId="3" fillId="0" borderId="37" xfId="89" applyNumberFormat="1" applyFont="1" applyFill="1" applyBorder="1" applyAlignment="1">
      <alignment horizontal="right" vertical="center" wrapText="1"/>
      <protection/>
    </xf>
    <xf numFmtId="0" fontId="88" fillId="52" borderId="26" xfId="0" applyFont="1" applyFill="1" applyBorder="1" applyAlignment="1">
      <alignment horizontal="center" vertical="top" wrapText="1"/>
    </xf>
    <xf numFmtId="0" fontId="88" fillId="52" borderId="0" xfId="0" applyFont="1" applyFill="1" applyBorder="1" applyAlignment="1">
      <alignment horizontal="center" vertical="top" wrapText="1"/>
    </xf>
    <xf numFmtId="0" fontId="88" fillId="52" borderId="0" xfId="0" applyNumberFormat="1" applyFont="1" applyFill="1" applyBorder="1" applyAlignment="1">
      <alignment horizontal="center" vertical="top" wrapText="1"/>
    </xf>
    <xf numFmtId="0" fontId="88" fillId="52" borderId="62" xfId="0" applyFont="1" applyFill="1" applyBorder="1" applyAlignment="1">
      <alignment horizontal="center" vertical="top" wrapText="1"/>
    </xf>
    <xf numFmtId="0" fontId="89" fillId="54" borderId="45" xfId="0" applyNumberFormat="1" applyFont="1" applyFill="1" applyBorder="1" applyAlignment="1">
      <alignment horizontal="center" vertical="center" wrapText="1"/>
    </xf>
    <xf numFmtId="4" fontId="90" fillId="0" borderId="58" xfId="0" applyNumberFormat="1" applyFont="1" applyFill="1" applyBorder="1" applyAlignment="1">
      <alignment horizontal="center" vertical="center" wrapText="1"/>
    </xf>
    <xf numFmtId="4" fontId="90" fillId="0" borderId="59" xfId="0" applyNumberFormat="1" applyFont="1" applyFill="1" applyBorder="1" applyAlignment="1">
      <alignment horizontal="center" vertical="center" wrapText="1"/>
    </xf>
    <xf numFmtId="4" fontId="90" fillId="0" borderId="63" xfId="0" applyNumberFormat="1" applyFont="1" applyFill="1" applyBorder="1" applyAlignment="1">
      <alignment horizontal="center" vertical="center" wrapText="1"/>
    </xf>
    <xf numFmtId="0" fontId="90" fillId="0" borderId="63" xfId="0" applyNumberFormat="1" applyFont="1" applyFill="1" applyBorder="1" applyAlignment="1">
      <alignment horizontal="center" vertical="center" wrapText="1"/>
    </xf>
    <xf numFmtId="0" fontId="90" fillId="0" borderId="64" xfId="0" applyNumberFormat="1" applyFont="1" applyFill="1" applyBorder="1" applyAlignment="1">
      <alignment horizontal="center" vertical="center" wrapText="1"/>
    </xf>
    <xf numFmtId="0" fontId="91" fillId="0" borderId="65" xfId="0" applyFont="1" applyFill="1" applyBorder="1" applyAlignment="1">
      <alignment horizontal="center" vertical="center" wrapText="1"/>
    </xf>
    <xf numFmtId="0" fontId="91" fillId="0" borderId="66" xfId="0" applyFont="1" applyFill="1" applyBorder="1" applyAlignment="1">
      <alignment horizontal="left" vertical="center" wrapText="1"/>
    </xf>
    <xf numFmtId="49" fontId="92" fillId="0" borderId="66" xfId="0" applyNumberFormat="1" applyFont="1" applyFill="1" applyBorder="1" applyAlignment="1">
      <alignment horizontal="center" vertical="center" wrapText="1"/>
    </xf>
    <xf numFmtId="2" fontId="92" fillId="0" borderId="67" xfId="0" applyNumberFormat="1" applyFont="1" applyFill="1" applyBorder="1" applyAlignment="1">
      <alignment horizontal="center" vertical="center" wrapText="1"/>
    </xf>
    <xf numFmtId="4" fontId="91" fillId="0" borderId="65" xfId="0" applyNumberFormat="1" applyFont="1" applyFill="1" applyBorder="1" applyAlignment="1">
      <alignment horizontal="center" vertical="center" wrapText="1"/>
    </xf>
    <xf numFmtId="4" fontId="91" fillId="0" borderId="66" xfId="0" applyNumberFormat="1" applyFont="1" applyFill="1" applyBorder="1" applyAlignment="1">
      <alignment horizontal="center" vertical="center" wrapText="1"/>
    </xf>
    <xf numFmtId="191" fontId="91" fillId="0" borderId="68" xfId="0" applyNumberFormat="1" applyFont="1" applyFill="1" applyBorder="1" applyAlignment="1">
      <alignment horizontal="center" vertical="center" wrapText="1"/>
    </xf>
    <xf numFmtId="2" fontId="90" fillId="0" borderId="68" xfId="0" applyNumberFormat="1" applyFont="1" applyFill="1" applyBorder="1" applyAlignment="1">
      <alignment horizontal="center" vertical="center" wrapText="1"/>
    </xf>
    <xf numFmtId="0" fontId="90" fillId="0" borderId="68" xfId="0" applyNumberFormat="1" applyFont="1" applyFill="1" applyBorder="1" applyAlignment="1">
      <alignment horizontal="center" vertical="center" wrapText="1"/>
    </xf>
    <xf numFmtId="4" fontId="57" fillId="0" borderId="67" xfId="0" applyNumberFormat="1" applyFont="1" applyFill="1" applyBorder="1" applyAlignment="1">
      <alignment horizontal="center" vertical="center" wrapText="1"/>
    </xf>
    <xf numFmtId="0" fontId="57" fillId="0" borderId="66" xfId="0" applyFont="1" applyFill="1" applyBorder="1" applyAlignment="1">
      <alignment horizontal="left" vertical="center" wrapText="1"/>
    </xf>
    <xf numFmtId="49" fontId="57" fillId="0" borderId="66" xfId="0" applyNumberFormat="1" applyFont="1" applyFill="1" applyBorder="1" applyAlignment="1">
      <alignment horizontal="center" vertical="center" wrapText="1"/>
    </xf>
    <xf numFmtId="2" fontId="57" fillId="0" borderId="67" xfId="0" applyNumberFormat="1" applyFont="1" applyFill="1" applyBorder="1" applyAlignment="1">
      <alignment horizontal="center" vertical="center" wrapText="1"/>
    </xf>
    <xf numFmtId="4" fontId="57" fillId="0" borderId="69" xfId="0" applyNumberFormat="1" applyFont="1" applyFill="1" applyBorder="1" applyAlignment="1">
      <alignment horizontal="center" vertical="center" wrapText="1"/>
    </xf>
    <xf numFmtId="4" fontId="57" fillId="0" borderId="66" xfId="0" applyNumberFormat="1" applyFont="1" applyFill="1" applyBorder="1" applyAlignment="1">
      <alignment horizontal="center" vertical="center" wrapText="1"/>
    </xf>
    <xf numFmtId="191" fontId="57" fillId="0" borderId="70" xfId="0" applyNumberFormat="1" applyFont="1" applyFill="1" applyBorder="1" applyAlignment="1">
      <alignment horizontal="center" vertical="center" wrapText="1"/>
    </xf>
    <xf numFmtId="4" fontId="58" fillId="0" borderId="70" xfId="0" applyNumberFormat="1" applyFont="1" applyFill="1" applyBorder="1" applyAlignment="1">
      <alignment horizontal="center" vertical="center" wrapText="1"/>
    </xf>
    <xf numFmtId="4" fontId="91" fillId="52" borderId="69" xfId="0" applyNumberFormat="1" applyFont="1" applyFill="1" applyBorder="1" applyAlignment="1">
      <alignment horizontal="center" vertical="center" wrapText="1"/>
    </xf>
    <xf numFmtId="191" fontId="91" fillId="52" borderId="70" xfId="0" applyNumberFormat="1" applyFont="1" applyFill="1" applyBorder="1" applyAlignment="1">
      <alignment horizontal="center" vertical="center" wrapText="1"/>
    </xf>
    <xf numFmtId="4" fontId="90" fillId="52" borderId="70" xfId="0" applyNumberFormat="1" applyFont="1" applyFill="1" applyBorder="1" applyAlignment="1">
      <alignment horizontal="center" vertical="center" wrapText="1"/>
    </xf>
    <xf numFmtId="4" fontId="58" fillId="0" borderId="67" xfId="0" applyNumberFormat="1" applyFont="1" applyFill="1" applyBorder="1" applyAlignment="1">
      <alignment horizontal="center" vertical="center"/>
    </xf>
    <xf numFmtId="4" fontId="29" fillId="52" borderId="65" xfId="79" applyNumberFormat="1" applyFont="1" applyFill="1" applyBorder="1" applyAlignment="1" applyProtection="1">
      <alignment horizontal="center" vertical="center" wrapText="1"/>
      <protection/>
    </xf>
    <xf numFmtId="4" fontId="57" fillId="52" borderId="66" xfId="0" applyNumberFormat="1" applyFont="1" applyFill="1" applyBorder="1" applyAlignment="1">
      <alignment horizontal="center" vertical="center" wrapText="1"/>
    </xf>
    <xf numFmtId="191" fontId="57" fillId="52" borderId="68" xfId="0" applyNumberFormat="1" applyFont="1" applyFill="1" applyBorder="1" applyAlignment="1">
      <alignment horizontal="center" vertical="center" wrapText="1"/>
    </xf>
    <xf numFmtId="0" fontId="58" fillId="52" borderId="68" xfId="0" applyNumberFormat="1" applyFont="1" applyFill="1" applyBorder="1" applyAlignment="1">
      <alignment horizontal="center" vertical="center" wrapText="1"/>
    </xf>
    <xf numFmtId="201" fontId="93" fillId="0" borderId="0" xfId="0" applyNumberFormat="1" applyFont="1" applyAlignment="1">
      <alignment/>
    </xf>
    <xf numFmtId="4" fontId="91" fillId="0" borderId="71" xfId="0" applyNumberFormat="1" applyFont="1" applyFill="1" applyBorder="1" applyAlignment="1">
      <alignment horizontal="center" vertical="center" wrapText="1"/>
    </xf>
    <xf numFmtId="4" fontId="91" fillId="0" borderId="72" xfId="0" applyNumberFormat="1" applyFont="1" applyFill="1" applyBorder="1" applyAlignment="1">
      <alignment horizontal="center" vertical="center" wrapText="1"/>
    </xf>
    <xf numFmtId="191" fontId="91" fillId="0" borderId="73" xfId="0" applyNumberFormat="1" applyFont="1" applyFill="1" applyBorder="1" applyAlignment="1">
      <alignment horizontal="center" vertical="center" wrapText="1"/>
    </xf>
    <xf numFmtId="0" fontId="90" fillId="0" borderId="73" xfId="0" applyNumberFormat="1" applyFont="1" applyFill="1" applyBorder="1" applyAlignment="1">
      <alignment horizontal="center" vertical="center" wrapText="1"/>
    </xf>
    <xf numFmtId="4" fontId="58" fillId="0" borderId="67" xfId="0" applyNumberFormat="1" applyFont="1" applyFill="1" applyBorder="1" applyAlignment="1">
      <alignment horizontal="left" vertical="center" wrapText="1"/>
    </xf>
    <xf numFmtId="0" fontId="91" fillId="0" borderId="74" xfId="0" applyFont="1" applyFill="1" applyBorder="1" applyAlignment="1">
      <alignment horizontal="center" vertical="center" wrapText="1"/>
    </xf>
    <xf numFmtId="0" fontId="91" fillId="0" borderId="75" xfId="0" applyFont="1" applyFill="1" applyBorder="1" applyAlignment="1">
      <alignment horizontal="left" vertical="center" wrapText="1"/>
    </xf>
    <xf numFmtId="49" fontId="92" fillId="0" borderId="75" xfId="0" applyNumberFormat="1" applyFont="1" applyFill="1" applyBorder="1" applyAlignment="1">
      <alignment horizontal="center" vertical="center" wrapText="1"/>
    </xf>
    <xf numFmtId="2" fontId="92" fillId="0" borderId="76" xfId="0" applyNumberFormat="1" applyFont="1" applyFill="1" applyBorder="1" applyAlignment="1">
      <alignment horizontal="center" vertical="center" wrapText="1"/>
    </xf>
    <xf numFmtId="4" fontId="91" fillId="0" borderId="74" xfId="0" applyNumberFormat="1" applyFont="1" applyFill="1" applyBorder="1" applyAlignment="1">
      <alignment horizontal="center" vertical="center" wrapText="1"/>
    </xf>
    <xf numFmtId="4" fontId="91" fillId="0" borderId="75" xfId="0" applyNumberFormat="1" applyFont="1" applyFill="1" applyBorder="1" applyAlignment="1">
      <alignment horizontal="center" vertical="center" wrapText="1"/>
    </xf>
    <xf numFmtId="191" fontId="91" fillId="0" borderId="77" xfId="0" applyNumberFormat="1" applyFont="1" applyFill="1" applyBorder="1" applyAlignment="1">
      <alignment horizontal="center" vertical="center" wrapText="1"/>
    </xf>
    <xf numFmtId="0" fontId="90" fillId="0" borderId="77" xfId="0" applyNumberFormat="1" applyFont="1" applyFill="1" applyBorder="1" applyAlignment="1">
      <alignment horizontal="center" vertical="center" wrapText="1"/>
    </xf>
    <xf numFmtId="4" fontId="58" fillId="0" borderId="76" xfId="0" applyNumberFormat="1" applyFont="1" applyFill="1" applyBorder="1" applyAlignment="1">
      <alignment horizontal="left" vertical="center" wrapText="1"/>
    </xf>
    <xf numFmtId="0" fontId="91" fillId="0" borderId="61" xfId="0" applyFont="1" applyFill="1" applyBorder="1" applyAlignment="1">
      <alignment horizontal="left" vertical="center" wrapText="1"/>
    </xf>
    <xf numFmtId="49" fontId="92" fillId="0" borderId="61" xfId="0" applyNumberFormat="1" applyFont="1" applyFill="1" applyBorder="1" applyAlignment="1">
      <alignment horizontal="center" vertical="center" wrapText="1"/>
    </xf>
    <xf numFmtId="0" fontId="89" fillId="0" borderId="0" xfId="0" applyNumberFormat="1" applyFont="1" applyAlignment="1">
      <alignment/>
    </xf>
    <xf numFmtId="4" fontId="89" fillId="0" borderId="0" xfId="0" applyNumberFormat="1" applyFont="1" applyAlignment="1">
      <alignment/>
    </xf>
    <xf numFmtId="220" fontId="0" fillId="0" borderId="0" xfId="0" applyNumberFormat="1" applyAlignment="1">
      <alignment/>
    </xf>
    <xf numFmtId="221" fontId="3" fillId="0" borderId="16" xfId="0" applyNumberFormat="1" applyFont="1" applyFill="1" applyBorder="1" applyAlignment="1">
      <alignment horizontal="center" vertical="center"/>
    </xf>
    <xf numFmtId="221" fontId="3" fillId="0" borderId="0" xfId="89" applyNumberFormat="1" applyFont="1" applyFill="1" applyAlignment="1">
      <alignment horizontal="center" vertical="center" wrapText="1"/>
      <protection/>
    </xf>
    <xf numFmtId="221" fontId="24" fillId="52" borderId="24" xfId="0" applyNumberFormat="1" applyFont="1" applyFill="1" applyBorder="1" applyAlignment="1">
      <alignment horizontal="center" vertical="center"/>
    </xf>
    <xf numFmtId="221" fontId="24" fillId="0" borderId="18" xfId="89" applyNumberFormat="1" applyFont="1" applyFill="1" applyBorder="1" applyAlignment="1">
      <alignment horizontal="center" vertical="center" wrapText="1"/>
      <protection/>
    </xf>
    <xf numFmtId="221" fontId="3" fillId="0" borderId="16" xfId="89" applyNumberFormat="1" applyFont="1" applyFill="1" applyBorder="1" applyAlignment="1">
      <alignment horizontal="center" vertical="center" wrapText="1"/>
      <protection/>
    </xf>
    <xf numFmtId="221" fontId="3" fillId="0" borderId="45" xfId="89" applyNumberFormat="1" applyFont="1" applyFill="1" applyBorder="1" applyAlignment="1">
      <alignment horizontal="center" vertical="center" wrapText="1"/>
      <protection/>
    </xf>
    <xf numFmtId="221" fontId="3" fillId="54" borderId="59" xfId="89" applyNumberFormat="1" applyFont="1" applyFill="1" applyBorder="1" applyAlignment="1">
      <alignment horizontal="center" vertical="center" wrapText="1"/>
      <protection/>
    </xf>
    <xf numFmtId="221" fontId="24" fillId="0" borderId="18" xfId="89" applyNumberFormat="1" applyFont="1" applyFill="1" applyBorder="1" applyAlignment="1">
      <alignment horizontal="center" vertical="center"/>
      <protection/>
    </xf>
    <xf numFmtId="221" fontId="3" fillId="0" borderId="16" xfId="89" applyNumberFormat="1" applyFont="1" applyFill="1" applyBorder="1" applyAlignment="1">
      <alignment horizontal="center" vertical="center"/>
      <protection/>
    </xf>
    <xf numFmtId="221" fontId="24" fillId="0" borderId="16" xfId="89" applyNumberFormat="1" applyFont="1" applyFill="1" applyBorder="1" applyAlignment="1">
      <alignment horizontal="center" vertical="center"/>
      <protection/>
    </xf>
    <xf numFmtId="221" fontId="3" fillId="0" borderId="61" xfId="89" applyNumberFormat="1" applyFont="1" applyFill="1" applyBorder="1" applyAlignment="1">
      <alignment horizontal="center" vertical="center"/>
      <protection/>
    </xf>
    <xf numFmtId="221" fontId="24" fillId="0" borderId="16" xfId="89" applyNumberFormat="1" applyFont="1" applyFill="1" applyBorder="1" applyAlignment="1">
      <alignment horizontal="center" vertical="center" wrapText="1"/>
      <protection/>
    </xf>
    <xf numFmtId="222" fontId="93" fillId="0" borderId="0" xfId="0" applyNumberFormat="1" applyFont="1" applyAlignment="1">
      <alignment/>
    </xf>
    <xf numFmtId="0" fontId="87" fillId="54" borderId="78" xfId="0" applyFont="1" applyFill="1" applyBorder="1" applyAlignment="1">
      <alignment horizontal="center" vertical="center"/>
    </xf>
    <xf numFmtId="221" fontId="87" fillId="54" borderId="60" xfId="0" applyNumberFormat="1" applyFont="1" applyFill="1" applyBorder="1" applyAlignment="1">
      <alignment horizontal="center" vertical="center"/>
    </xf>
    <xf numFmtId="0" fontId="94" fillId="54" borderId="60" xfId="0" applyFont="1" applyFill="1" applyBorder="1" applyAlignment="1">
      <alignment horizontal="center" vertical="center"/>
    </xf>
    <xf numFmtId="0" fontId="82" fillId="54" borderId="60" xfId="0" applyFont="1" applyFill="1" applyBorder="1" applyAlignment="1">
      <alignment horizontal="center" vertical="center" wrapText="1"/>
    </xf>
    <xf numFmtId="0" fontId="87" fillId="54" borderId="60" xfId="0" applyFont="1" applyFill="1" applyBorder="1" applyAlignment="1">
      <alignment horizontal="center" vertical="center"/>
    </xf>
    <xf numFmtId="2" fontId="87" fillId="54" borderId="60" xfId="83" applyNumberFormat="1" applyFont="1" applyFill="1" applyBorder="1" applyAlignment="1">
      <alignment horizontal="center" vertical="center"/>
    </xf>
    <xf numFmtId="219" fontId="87" fillId="54" borderId="60" xfId="83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3" fillId="0" borderId="28" xfId="89" applyNumberFormat="1" applyFont="1" applyFill="1" applyBorder="1" applyAlignment="1">
      <alignment horizontal="right" vertical="center"/>
      <protection/>
    </xf>
    <xf numFmtId="49" fontId="3" fillId="0" borderId="38" xfId="89" applyNumberFormat="1" applyFont="1" applyFill="1" applyBorder="1" applyAlignment="1">
      <alignment horizontal="right" vertical="center"/>
      <protection/>
    </xf>
    <xf numFmtId="49" fontId="28" fillId="0" borderId="19" xfId="89" applyNumberFormat="1" applyFont="1" applyFill="1" applyBorder="1" applyAlignment="1">
      <alignment horizontal="right" vertical="center"/>
      <protection/>
    </xf>
    <xf numFmtId="0" fontId="23" fillId="55" borderId="79" xfId="92" applyFont="1" applyFill="1" applyBorder="1" applyAlignment="1">
      <alignment vertical="center" wrapText="1"/>
      <protection/>
    </xf>
    <xf numFmtId="0" fontId="23" fillId="55" borderId="62" xfId="92" applyFont="1" applyFill="1" applyBorder="1" applyAlignment="1">
      <alignment vertical="center" wrapText="1"/>
      <protection/>
    </xf>
    <xf numFmtId="0" fontId="8" fillId="52" borderId="26" xfId="88" applyFont="1" applyFill="1" applyBorder="1" applyAlignment="1">
      <alignment vertical="center" wrapText="1"/>
      <protection/>
    </xf>
    <xf numFmtId="0" fontId="31" fillId="52" borderId="0" xfId="88" applyFont="1" applyFill="1" applyBorder="1" applyAlignment="1">
      <alignment vertical="center" wrapText="1"/>
      <protection/>
    </xf>
    <xf numFmtId="0" fontId="89" fillId="0" borderId="16" xfId="0" applyFont="1" applyBorder="1" applyAlignment="1">
      <alignment vertical="center"/>
    </xf>
    <xf numFmtId="0" fontId="8" fillId="52" borderId="0" xfId="88" applyFont="1" applyFill="1" applyBorder="1" applyAlignment="1">
      <alignment vertical="center" wrapText="1"/>
      <protection/>
    </xf>
    <xf numFmtId="10" fontId="78" fillId="0" borderId="16" xfId="95" applyNumberFormat="1" applyFont="1" applyBorder="1" applyAlignment="1">
      <alignment horizontal="center" vertical="center" wrapText="1"/>
    </xf>
    <xf numFmtId="10" fontId="0" fillId="0" borderId="16" xfId="0" applyNumberFormat="1" applyBorder="1" applyAlignment="1">
      <alignment horizontal="center" vertical="center"/>
    </xf>
    <xf numFmtId="17" fontId="8" fillId="52" borderId="41" xfId="88" applyNumberFormat="1" applyFont="1" applyFill="1" applyBorder="1" applyAlignment="1">
      <alignment horizontal="center" vertical="center" wrapText="1"/>
      <protection/>
    </xf>
    <xf numFmtId="0" fontId="29" fillId="52" borderId="41" xfId="79" applyFont="1" applyFill="1" applyBorder="1" applyAlignment="1" applyProtection="1">
      <alignment horizontal="center" vertical="center" wrapText="1"/>
      <protection/>
    </xf>
    <xf numFmtId="1" fontId="4" fillId="52" borderId="26" xfId="88" applyNumberFormat="1" applyFont="1" applyFill="1" applyBorder="1" applyAlignment="1">
      <alignment vertical="top"/>
      <protection/>
    </xf>
    <xf numFmtId="1" fontId="4" fillId="52" borderId="26" xfId="88" applyNumberFormat="1" applyFont="1" applyFill="1" applyBorder="1" applyAlignment="1">
      <alignment/>
      <protection/>
    </xf>
    <xf numFmtId="1" fontId="4" fillId="52" borderId="26" xfId="88" applyNumberFormat="1" applyFont="1" applyFill="1" applyBorder="1" applyAlignment="1">
      <alignment horizontal="center"/>
      <protection/>
    </xf>
    <xf numFmtId="0" fontId="4" fillId="52" borderId="80" xfId="88" applyFont="1" applyFill="1" applyBorder="1" applyAlignment="1">
      <alignment horizontal="center"/>
      <protection/>
    </xf>
    <xf numFmtId="0" fontId="4" fillId="52" borderId="80" xfId="88" applyFont="1" applyFill="1" applyBorder="1">
      <alignment/>
      <protection/>
    </xf>
    <xf numFmtId="195" fontId="4" fillId="52" borderId="80" xfId="88" applyNumberFormat="1" applyFont="1" applyFill="1" applyBorder="1" applyAlignment="1">
      <alignment horizontal="center"/>
      <protection/>
    </xf>
    <xf numFmtId="178" fontId="4" fillId="52" borderId="80" xfId="88" applyNumberFormat="1" applyFont="1" applyFill="1" applyBorder="1" applyAlignment="1">
      <alignment/>
      <protection/>
    </xf>
    <xf numFmtId="0" fontId="4" fillId="52" borderId="81" xfId="88" applyFont="1" applyFill="1" applyBorder="1" applyAlignment="1">
      <alignment/>
      <protection/>
    </xf>
    <xf numFmtId="0" fontId="89" fillId="0" borderId="19" xfId="0" applyFont="1" applyBorder="1" applyAlignment="1">
      <alignment horizontal="center"/>
    </xf>
    <xf numFmtId="0" fontId="89" fillId="0" borderId="16" xfId="0" applyFont="1" applyBorder="1" applyAlignment="1">
      <alignment horizontal="center"/>
    </xf>
    <xf numFmtId="0" fontId="89" fillId="0" borderId="41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195" fontId="0" fillId="0" borderId="16" xfId="0" applyNumberFormat="1" applyBorder="1" applyAlignment="1">
      <alignment horizontal="center" vertical="center"/>
    </xf>
    <xf numFmtId="170" fontId="0" fillId="0" borderId="16" xfId="83" applyFont="1" applyBorder="1" applyAlignment="1">
      <alignment horizontal="center"/>
    </xf>
    <xf numFmtId="170" fontId="0" fillId="0" borderId="41" xfId="83" applyFont="1" applyBorder="1" applyAlignment="1">
      <alignment/>
    </xf>
    <xf numFmtId="2" fontId="0" fillId="0" borderId="16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44" fontId="0" fillId="0" borderId="41" xfId="0" applyNumberFormat="1" applyBorder="1" applyAlignment="1">
      <alignment/>
    </xf>
    <xf numFmtId="170" fontId="0" fillId="0" borderId="16" xfId="83" applyFont="1" applyBorder="1" applyAlignment="1">
      <alignment horizontal="center" vertical="center"/>
    </xf>
    <xf numFmtId="44" fontId="0" fillId="0" borderId="41" xfId="83" applyNumberFormat="1" applyFont="1" applyBorder="1" applyAlignment="1">
      <alignment vertical="center"/>
    </xf>
    <xf numFmtId="0" fontId="0" fillId="0" borderId="19" xfId="0" applyBorder="1" applyAlignment="1" quotePrefix="1">
      <alignment horizontal="center" vertical="center"/>
    </xf>
    <xf numFmtId="170" fontId="0" fillId="0" borderId="41" xfId="83" applyFont="1" applyBorder="1" applyAlignment="1">
      <alignment vertical="center"/>
    </xf>
    <xf numFmtId="2" fontId="29" fillId="52" borderId="16" xfId="0" applyNumberFormat="1" applyFont="1" applyFill="1" applyBorder="1" applyAlignment="1">
      <alignment horizontal="center" vertical="center" wrapText="1"/>
    </xf>
    <xf numFmtId="1" fontId="29" fillId="52" borderId="19" xfId="0" applyNumberFormat="1" applyFont="1" applyFill="1" applyBorder="1" applyAlignment="1">
      <alignment horizontal="center" vertical="center" wrapText="1"/>
    </xf>
    <xf numFmtId="1" fontId="29" fillId="52" borderId="16" xfId="0" applyNumberFormat="1" applyFont="1" applyFill="1" applyBorder="1" applyAlignment="1">
      <alignment horizontal="center" vertical="center" wrapText="1"/>
    </xf>
    <xf numFmtId="178" fontId="29" fillId="52" borderId="16" xfId="0" applyNumberFormat="1" applyFont="1" applyFill="1" applyBorder="1" applyAlignment="1">
      <alignment horizontal="center" vertical="center" wrapText="1"/>
    </xf>
    <xf numFmtId="195" fontId="29" fillId="52" borderId="16" xfId="0" applyNumberFormat="1" applyFont="1" applyFill="1" applyBorder="1" applyAlignment="1">
      <alignment horizontal="center" vertical="center" wrapText="1"/>
    </xf>
    <xf numFmtId="170" fontId="29" fillId="52" borderId="16" xfId="83" applyFont="1" applyFill="1" applyBorder="1" applyAlignment="1">
      <alignment horizontal="center" vertical="center" wrapText="1"/>
    </xf>
    <xf numFmtId="170" fontId="78" fillId="52" borderId="52" xfId="83" applyFont="1" applyFill="1" applyBorder="1" applyAlignment="1">
      <alignment horizontal="right" vertical="center" wrapText="1"/>
    </xf>
    <xf numFmtId="0" fontId="89" fillId="0" borderId="19" xfId="0" applyFont="1" applyBorder="1" applyAlignment="1">
      <alignment horizontal="center" vertical="center"/>
    </xf>
    <xf numFmtId="0" fontId="89" fillId="0" borderId="16" xfId="0" applyFont="1" applyBorder="1" applyAlignment="1">
      <alignment horizontal="center" vertical="center"/>
    </xf>
    <xf numFmtId="0" fontId="89" fillId="0" borderId="41" xfId="0" applyFont="1" applyBorder="1" applyAlignment="1">
      <alignment horizontal="center" vertical="center"/>
    </xf>
    <xf numFmtId="44" fontId="89" fillId="0" borderId="41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29" fillId="52" borderId="37" xfId="0" applyNumberFormat="1" applyFont="1" applyFill="1" applyBorder="1" applyAlignment="1">
      <alignment horizontal="center" vertical="center" wrapText="1"/>
    </xf>
    <xf numFmtId="1" fontId="29" fillId="52" borderId="45" xfId="0" applyNumberFormat="1" applyFont="1" applyFill="1" applyBorder="1" applyAlignment="1">
      <alignment horizontal="center" vertical="center" wrapText="1"/>
    </xf>
    <xf numFmtId="178" fontId="29" fillId="52" borderId="45" xfId="0" applyNumberFormat="1" applyFont="1" applyFill="1" applyBorder="1" applyAlignment="1">
      <alignment horizontal="center" vertical="center" wrapText="1"/>
    </xf>
    <xf numFmtId="195" fontId="29" fillId="52" borderId="45" xfId="0" applyNumberFormat="1" applyFont="1" applyFill="1" applyBorder="1" applyAlignment="1">
      <alignment horizontal="center" vertical="center" wrapText="1"/>
    </xf>
    <xf numFmtId="170" fontId="29" fillId="52" borderId="45" xfId="83" applyFont="1" applyFill="1" applyBorder="1" applyAlignment="1">
      <alignment horizontal="center" vertical="center" wrapText="1"/>
    </xf>
    <xf numFmtId="178" fontId="78" fillId="52" borderId="52" xfId="0" applyNumberFormat="1" applyFont="1" applyFill="1" applyBorder="1" applyAlignment="1">
      <alignment horizontal="center" vertical="center" wrapText="1"/>
    </xf>
    <xf numFmtId="4" fontId="90" fillId="0" borderId="68" xfId="0" applyNumberFormat="1" applyFont="1" applyFill="1" applyBorder="1" applyAlignment="1">
      <alignment horizontal="center" vertical="center" wrapText="1"/>
    </xf>
    <xf numFmtId="4" fontId="58" fillId="0" borderId="68" xfId="0" applyNumberFormat="1" applyFont="1" applyFill="1" applyBorder="1" applyAlignment="1">
      <alignment horizontal="center" vertical="center" wrapText="1"/>
    </xf>
    <xf numFmtId="4" fontId="58" fillId="0" borderId="65" xfId="0" applyNumberFormat="1" applyFont="1" applyFill="1" applyBorder="1" applyAlignment="1">
      <alignment horizontal="center" vertical="center"/>
    </xf>
    <xf numFmtId="4" fontId="58" fillId="0" borderId="69" xfId="0" applyNumberFormat="1" applyFont="1" applyFill="1" applyBorder="1" applyAlignment="1">
      <alignment horizontal="center" vertical="center"/>
    </xf>
    <xf numFmtId="4" fontId="58" fillId="52" borderId="69" xfId="0" applyNumberFormat="1" applyFont="1" applyFill="1" applyBorder="1" applyAlignment="1">
      <alignment horizontal="center" vertical="center"/>
    </xf>
    <xf numFmtId="4" fontId="58" fillId="52" borderId="65" xfId="0" applyNumberFormat="1" applyFont="1" applyFill="1" applyBorder="1" applyAlignment="1">
      <alignment horizontal="center" vertical="center"/>
    </xf>
    <xf numFmtId="4" fontId="58" fillId="0" borderId="71" xfId="0" applyNumberFormat="1" applyFont="1" applyFill="1" applyBorder="1" applyAlignment="1">
      <alignment horizontal="center" vertical="center"/>
    </xf>
    <xf numFmtId="4" fontId="58" fillId="0" borderId="74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" fillId="0" borderId="61" xfId="89" applyFont="1" applyFill="1" applyBorder="1" applyAlignment="1">
      <alignment horizontal="left" vertical="center" wrapText="1"/>
      <protection/>
    </xf>
    <xf numFmtId="171" fontId="3" fillId="0" borderId="61" xfId="122" applyFont="1" applyFill="1" applyBorder="1" applyAlignment="1">
      <alignment horizontal="center" vertical="center" wrapText="1"/>
    </xf>
    <xf numFmtId="0" fontId="0" fillId="0" borderId="18" xfId="89" applyFont="1" applyFill="1" applyBorder="1" applyAlignment="1">
      <alignment horizontal="left" vertical="center" wrapText="1"/>
      <protection/>
    </xf>
    <xf numFmtId="0" fontId="0" fillId="0" borderId="18" xfId="0" applyFont="1" applyBorder="1" applyAlignment="1">
      <alignment horizontal="center" vertical="center"/>
    </xf>
    <xf numFmtId="0" fontId="24" fillId="0" borderId="82" xfId="89" applyFont="1" applyFill="1" applyBorder="1" applyAlignment="1">
      <alignment horizontal="left" vertical="center" wrapText="1"/>
      <protection/>
    </xf>
    <xf numFmtId="171" fontId="24" fillId="0" borderId="83" xfId="122" applyFont="1" applyFill="1" applyBorder="1" applyAlignment="1">
      <alignment horizontal="center" vertical="center" wrapText="1"/>
    </xf>
    <xf numFmtId="0" fontId="0" fillId="52" borderId="17" xfId="0" applyFont="1" applyFill="1" applyBorder="1" applyAlignment="1">
      <alignment horizontal="center"/>
    </xf>
    <xf numFmtId="0" fontId="0" fillId="52" borderId="19" xfId="0" applyFont="1" applyFill="1" applyBorder="1" applyAlignment="1">
      <alignment horizontal="center" vertical="center"/>
    </xf>
    <xf numFmtId="0" fontId="0" fillId="52" borderId="17" xfId="0" applyFont="1" applyFill="1" applyBorder="1" applyAlignment="1">
      <alignment horizontal="center" vertical="center"/>
    </xf>
    <xf numFmtId="0" fontId="27" fillId="52" borderId="0" xfId="0" applyFont="1" applyFill="1" applyBorder="1" applyAlignment="1">
      <alignment horizontal="left" vertical="top" wrapText="1"/>
    </xf>
    <xf numFmtId="0" fontId="30" fillId="0" borderId="30" xfId="0" applyFont="1" applyBorder="1" applyAlignment="1">
      <alignment horizontal="right"/>
    </xf>
    <xf numFmtId="4" fontId="82" fillId="52" borderId="16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center" vertical="center"/>
    </xf>
    <xf numFmtId="4" fontId="0" fillId="52" borderId="33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4" fontId="83" fillId="53" borderId="29" xfId="0" applyNumberFormat="1" applyFont="1" applyFill="1" applyBorder="1" applyAlignment="1">
      <alignment horizontal="center" vertical="center"/>
    </xf>
    <xf numFmtId="4" fontId="0" fillId="52" borderId="16" xfId="0" applyNumberFormat="1" applyFont="1" applyFill="1" applyBorder="1" applyAlignment="1">
      <alignment horizontal="center" vertical="center" wrapText="1"/>
    </xf>
    <xf numFmtId="4" fontId="0" fillId="53" borderId="29" xfId="0" applyNumberFormat="1" applyFont="1" applyFill="1" applyBorder="1" applyAlignment="1">
      <alignment horizontal="center" vertical="center"/>
    </xf>
    <xf numFmtId="4" fontId="0" fillId="53" borderId="29" xfId="0" applyNumberFormat="1" applyFont="1" applyFill="1" applyBorder="1" applyAlignment="1">
      <alignment vertical="center"/>
    </xf>
    <xf numFmtId="4" fontId="0" fillId="0" borderId="27" xfId="0" applyNumberFormat="1" applyFont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0" fillId="52" borderId="29" xfId="0" applyNumberFormat="1" applyFont="1" applyFill="1" applyBorder="1" applyAlignment="1">
      <alignment vertical="center" wrapText="1"/>
    </xf>
    <xf numFmtId="4" fontId="0" fillId="0" borderId="34" xfId="0" applyNumberFormat="1" applyFont="1" applyFill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4" fontId="0" fillId="0" borderId="84" xfId="0" applyNumberFormat="1" applyFont="1" applyFill="1" applyBorder="1" applyAlignment="1">
      <alignment horizontal="center" vertical="center"/>
    </xf>
    <xf numFmtId="4" fontId="0" fillId="0" borderId="56" xfId="0" applyNumberFormat="1" applyFont="1" applyFill="1" applyBorder="1" applyAlignment="1">
      <alignment horizontal="center" vertical="center"/>
    </xf>
    <xf numFmtId="4" fontId="0" fillId="52" borderId="3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29" xfId="0" applyNumberFormat="1" applyFont="1" applyFill="1" applyBorder="1" applyAlignment="1">
      <alignment vertical="center" wrapText="1"/>
    </xf>
    <xf numFmtId="4" fontId="0" fillId="0" borderId="33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52" borderId="45" xfId="0" applyNumberFormat="1" applyFont="1" applyFill="1" applyBorder="1" applyAlignment="1">
      <alignment horizontal="center" vertical="center" wrapText="1"/>
    </xf>
    <xf numFmtId="4" fontId="0" fillId="0" borderId="56" xfId="0" applyNumberFormat="1" applyFont="1" applyFill="1" applyBorder="1" applyAlignment="1">
      <alignment vertical="center"/>
    </xf>
    <xf numFmtId="4" fontId="3" fillId="0" borderId="33" xfId="122" applyNumberFormat="1" applyFont="1" applyFill="1" applyBorder="1" applyAlignment="1">
      <alignment vertical="center" wrapText="1"/>
    </xf>
    <xf numFmtId="4" fontId="0" fillId="0" borderId="84" xfId="0" applyNumberFormat="1" applyFont="1" applyBorder="1" applyAlignment="1">
      <alignment horizontal="center" vertical="center"/>
    </xf>
    <xf numFmtId="4" fontId="3" fillId="0" borderId="31" xfId="122" applyNumberFormat="1" applyFont="1" applyFill="1" applyBorder="1" applyAlignment="1">
      <alignment vertical="center" wrapText="1"/>
    </xf>
    <xf numFmtId="4" fontId="3" fillId="0" borderId="36" xfId="122" applyNumberFormat="1" applyFont="1" applyFill="1" applyBorder="1" applyAlignment="1">
      <alignment horizontal="right" vertical="center" wrapText="1"/>
    </xf>
    <xf numFmtId="4" fontId="0" fillId="0" borderId="33" xfId="122" applyNumberFormat="1" applyFont="1" applyFill="1" applyBorder="1" applyAlignment="1">
      <alignment horizontal="center" vertical="center" wrapText="1"/>
    </xf>
    <xf numFmtId="4" fontId="0" fillId="0" borderId="31" xfId="122" applyNumberFormat="1" applyFont="1" applyFill="1" applyBorder="1" applyAlignment="1">
      <alignment horizontal="center" vertical="center" wrapText="1"/>
    </xf>
    <xf numFmtId="4" fontId="24" fillId="0" borderId="85" xfId="122" applyNumberFormat="1" applyFont="1" applyFill="1" applyBorder="1" applyAlignment="1">
      <alignment horizontal="right" vertical="center" wrapText="1"/>
    </xf>
    <xf numFmtId="4" fontId="22" fillId="0" borderId="86" xfId="122" applyNumberFormat="1" applyFont="1" applyFill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center"/>
    </xf>
    <xf numFmtId="4" fontId="0" fillId="53" borderId="40" xfId="0" applyNumberFormat="1" applyFont="1" applyFill="1" applyBorder="1" applyAlignment="1">
      <alignment horizontal="center" vertical="center"/>
    </xf>
    <xf numFmtId="4" fontId="0" fillId="53" borderId="40" xfId="0" applyNumberFormat="1" applyFont="1" applyFill="1" applyBorder="1" applyAlignment="1">
      <alignment vertical="center"/>
    </xf>
    <xf numFmtId="0" fontId="95" fillId="0" borderId="0" xfId="0" applyFont="1" applyBorder="1" applyAlignment="1">
      <alignment/>
    </xf>
    <xf numFmtId="0" fontId="95" fillId="0" borderId="0" xfId="0" applyFont="1" applyBorder="1" applyAlignment="1">
      <alignment horizontal="center"/>
    </xf>
    <xf numFmtId="4" fontId="95" fillId="0" borderId="0" xfId="0" applyNumberFormat="1" applyFont="1" applyBorder="1" applyAlignment="1">
      <alignment horizontal="center"/>
    </xf>
    <xf numFmtId="0" fontId="95" fillId="0" borderId="0" xfId="0" applyFont="1" applyBorder="1" applyAlignment="1">
      <alignment vertical="center" wrapText="1"/>
    </xf>
    <xf numFmtId="0" fontId="95" fillId="0" borderId="0" xfId="0" applyFont="1" applyBorder="1" applyAlignment="1">
      <alignment wrapText="1"/>
    </xf>
    <xf numFmtId="0" fontId="95" fillId="0" borderId="0" xfId="0" applyFont="1" applyBorder="1" applyAlignment="1">
      <alignment horizontal="center" vertical="center"/>
    </xf>
    <xf numFmtId="4" fontId="95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9" fontId="0" fillId="0" borderId="37" xfId="89" applyNumberFormat="1" applyFont="1" applyFill="1" applyBorder="1" applyAlignment="1">
      <alignment horizontal="center" vertical="center"/>
      <protection/>
    </xf>
    <xf numFmtId="49" fontId="0" fillId="0" borderId="38" xfId="89" applyNumberFormat="1" applyFont="1" applyFill="1" applyBorder="1" applyAlignment="1">
      <alignment horizontal="center" vertical="center"/>
      <protection/>
    </xf>
    <xf numFmtId="49" fontId="0" fillId="0" borderId="17" xfId="89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219" fontId="3" fillId="0" borderId="0" xfId="122" applyNumberFormat="1" applyFont="1" applyFill="1" applyBorder="1" applyAlignment="1">
      <alignment horizontal="right" vertical="center" wrapText="1"/>
    </xf>
    <xf numFmtId="219" fontId="24" fillId="0" borderId="0" xfId="122" applyNumberFormat="1" applyFont="1" applyFill="1" applyBorder="1" applyAlignment="1">
      <alignment horizontal="right" vertical="center" wrapText="1"/>
    </xf>
    <xf numFmtId="219" fontId="24" fillId="0" borderId="0" xfId="89" applyNumberFormat="1" applyFont="1" applyFill="1" applyBorder="1" applyAlignment="1">
      <alignment horizontal="left" vertical="center" wrapText="1"/>
      <protection/>
    </xf>
    <xf numFmtId="219" fontId="3" fillId="0" borderId="0" xfId="89" applyNumberFormat="1" applyFont="1" applyFill="1" applyBorder="1" applyAlignment="1">
      <alignment horizontal="left" vertical="center" wrapText="1"/>
      <protection/>
    </xf>
    <xf numFmtId="220" fontId="87" fillId="54" borderId="87" xfId="0" applyNumberFormat="1" applyFont="1" applyFill="1" applyBorder="1" applyAlignment="1">
      <alignment horizontal="center" vertical="center"/>
    </xf>
    <xf numFmtId="220" fontId="24" fillId="0" borderId="88" xfId="122" applyNumberFormat="1" applyFont="1" applyFill="1" applyBorder="1" applyAlignment="1">
      <alignment horizontal="center" vertical="center" wrapText="1"/>
    </xf>
    <xf numFmtId="220" fontId="3" fillId="0" borderId="88" xfId="95" applyNumberFormat="1" applyFont="1" applyFill="1" applyBorder="1" applyAlignment="1">
      <alignment horizontal="center" vertical="center" wrapText="1"/>
    </xf>
    <xf numFmtId="220" fontId="3" fillId="0" borderId="89" xfId="95" applyNumberFormat="1" applyFont="1" applyFill="1" applyBorder="1" applyAlignment="1">
      <alignment horizontal="center" vertical="center" wrapText="1"/>
    </xf>
    <xf numFmtId="220" fontId="24" fillId="54" borderId="64" xfId="95" applyNumberFormat="1" applyFont="1" applyFill="1" applyBorder="1" applyAlignment="1">
      <alignment horizontal="right" vertical="center" wrapText="1"/>
    </xf>
    <xf numFmtId="220" fontId="24" fillId="0" borderId="88" xfId="122" applyNumberFormat="1" applyFont="1" applyFill="1" applyBorder="1" applyAlignment="1">
      <alignment horizontal="right" vertical="center" wrapText="1"/>
    </xf>
    <xf numFmtId="220" fontId="3" fillId="0" borderId="41" xfId="122" applyNumberFormat="1" applyFont="1" applyFill="1" applyBorder="1" applyAlignment="1">
      <alignment horizontal="right" vertical="center" wrapText="1"/>
    </xf>
    <xf numFmtId="220" fontId="24" fillId="0" borderId="41" xfId="122" applyNumberFormat="1" applyFont="1" applyFill="1" applyBorder="1" applyAlignment="1">
      <alignment horizontal="right" vertical="center" wrapText="1"/>
    </xf>
    <xf numFmtId="220" fontId="3" fillId="0" borderId="0" xfId="122" applyNumberFormat="1" applyFont="1" applyFill="1" applyAlignment="1">
      <alignment vertical="center" wrapText="1"/>
    </xf>
    <xf numFmtId="0" fontId="33" fillId="0" borderId="0" xfId="0" applyNumberFormat="1" applyFont="1" applyBorder="1" applyAlignment="1">
      <alignment horizontal="center"/>
    </xf>
    <xf numFmtId="10" fontId="33" fillId="56" borderId="0" xfId="0" applyNumberFormat="1" applyFont="1" applyFill="1" applyBorder="1" applyAlignment="1" applyProtection="1">
      <alignment horizontal="left" vertical="center" wrapText="1"/>
      <protection locked="0"/>
    </xf>
    <xf numFmtId="10" fontId="33" fillId="0" borderId="0" xfId="0" applyNumberFormat="1" applyFont="1" applyFill="1" applyBorder="1" applyAlignment="1">
      <alignment horizontal="left" vertical="center"/>
    </xf>
    <xf numFmtId="0" fontId="3" fillId="0" borderId="82" xfId="89" applyFont="1" applyBorder="1" applyAlignment="1" applyProtection="1">
      <alignment horizontal="justify" vertical="top" wrapText="1"/>
      <protection/>
    </xf>
    <xf numFmtId="2" fontId="3" fillId="56" borderId="90" xfId="89" applyNumberFormat="1" applyFont="1" applyFill="1" applyBorder="1" applyAlignment="1" applyProtection="1">
      <alignment horizontal="center" vertical="top" wrapText="1"/>
      <protection locked="0"/>
    </xf>
    <xf numFmtId="0" fontId="3" fillId="0" borderId="21" xfId="89" applyFont="1" applyFill="1" applyBorder="1" applyAlignment="1" applyProtection="1">
      <alignment horizontal="center" vertical="top" wrapText="1"/>
      <protection/>
    </xf>
    <xf numFmtId="0" fontId="3" fillId="0" borderId="0" xfId="89" applyFont="1" applyBorder="1" applyProtection="1">
      <alignment/>
      <protection/>
    </xf>
    <xf numFmtId="0" fontId="40" fillId="0" borderId="29" xfId="89" applyFont="1" applyBorder="1" applyAlignment="1" applyProtection="1">
      <alignment horizontal="justify" vertical="top" wrapText="1"/>
      <protection/>
    </xf>
    <xf numFmtId="2" fontId="3" fillId="0" borderId="29" xfId="89" applyNumberFormat="1" applyFont="1" applyFill="1" applyBorder="1" applyAlignment="1" applyProtection="1">
      <alignment horizontal="center" vertical="top" wrapText="1"/>
      <protection/>
    </xf>
    <xf numFmtId="0" fontId="3" fillId="0" borderId="29" xfId="89" applyFont="1" applyFill="1" applyBorder="1" applyAlignment="1" applyProtection="1">
      <alignment horizontal="center" vertical="top" wrapText="1"/>
      <protection/>
    </xf>
    <xf numFmtId="0" fontId="3" fillId="0" borderId="0" xfId="89" applyFont="1" applyBorder="1" applyAlignment="1" applyProtection="1">
      <alignment horizontal="center"/>
      <protection/>
    </xf>
    <xf numFmtId="0" fontId="3" fillId="0" borderId="0" xfId="89" applyFont="1" applyFill="1" applyBorder="1" applyAlignment="1" applyProtection="1">
      <alignment horizontal="center"/>
      <protection/>
    </xf>
    <xf numFmtId="0" fontId="24" fillId="0" borderId="82" xfId="89" applyFont="1" applyBorder="1" applyAlignment="1" applyProtection="1">
      <alignment horizontal="justify"/>
      <protection/>
    </xf>
    <xf numFmtId="2" fontId="24" fillId="0" borderId="90" xfId="89" applyNumberFormat="1" applyFont="1" applyBorder="1" applyAlignment="1" applyProtection="1">
      <alignment horizontal="center"/>
      <protection/>
    </xf>
    <xf numFmtId="0" fontId="24" fillId="0" borderId="21" xfId="89" applyFont="1" applyFill="1" applyBorder="1" applyAlignment="1" applyProtection="1">
      <alignment horizontal="center" vertical="top" wrapText="1"/>
      <protection/>
    </xf>
    <xf numFmtId="0" fontId="40" fillId="0" borderId="82" xfId="89" applyFont="1" applyBorder="1" applyAlignment="1" applyProtection="1">
      <alignment horizontal="left" vertical="top" wrapText="1" indent="2"/>
      <protection/>
    </xf>
    <xf numFmtId="0" fontId="39" fillId="0" borderId="0" xfId="89" applyFont="1" applyBorder="1" applyAlignment="1" applyProtection="1">
      <alignment horizontal="center"/>
      <protection/>
    </xf>
    <xf numFmtId="0" fontId="39" fillId="0" borderId="0" xfId="89" applyFont="1" applyFill="1" applyBorder="1" applyAlignment="1" applyProtection="1">
      <alignment horizontal="center"/>
      <protection/>
    </xf>
    <xf numFmtId="2" fontId="3" fillId="0" borderId="90" xfId="89" applyNumberFormat="1" applyFont="1" applyFill="1" applyBorder="1" applyAlignment="1" applyProtection="1">
      <alignment horizontal="center" vertical="top" wrapText="1"/>
      <protection/>
    </xf>
    <xf numFmtId="2" fontId="3" fillId="0" borderId="21" xfId="89" applyNumberFormat="1" applyFont="1" applyFill="1" applyBorder="1" applyAlignment="1" applyProtection="1">
      <alignment horizontal="center" vertical="top" wrapText="1"/>
      <protection/>
    </xf>
    <xf numFmtId="0" fontId="4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61" fillId="0" borderId="16" xfId="0" applyNumberFormat="1" applyFont="1" applyFill="1" applyBorder="1" applyAlignment="1">
      <alignment horizontal="center" vertical="center"/>
    </xf>
    <xf numFmtId="49" fontId="61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61" fillId="0" borderId="16" xfId="0" applyFont="1" applyBorder="1" applyAlignment="1">
      <alignment horizontal="center" vertical="center"/>
    </xf>
    <xf numFmtId="171" fontId="61" fillId="0" borderId="16" xfId="101" applyFont="1" applyBorder="1" applyAlignment="1">
      <alignment horizontal="center" vertical="center"/>
    </xf>
    <xf numFmtId="9" fontId="62" fillId="0" borderId="91" xfId="95" applyFont="1" applyBorder="1" applyAlignment="1">
      <alignment horizontal="center" vertical="center"/>
    </xf>
    <xf numFmtId="171" fontId="62" fillId="0" borderId="66" xfId="101" applyFont="1" applyBorder="1" applyAlignment="1">
      <alignment horizontal="center" vertical="center"/>
    </xf>
    <xf numFmtId="4" fontId="62" fillId="0" borderId="66" xfId="101" applyNumberFormat="1" applyFont="1" applyBorder="1" applyAlignment="1">
      <alignment horizontal="center" vertical="center"/>
    </xf>
    <xf numFmtId="4" fontId="62" fillId="0" borderId="66" xfId="101" applyNumberFormat="1" applyFont="1" applyFill="1" applyBorder="1" applyAlignment="1">
      <alignment horizontal="center" vertical="center"/>
    </xf>
    <xf numFmtId="9" fontId="62" fillId="0" borderId="66" xfId="95" applyFont="1" applyBorder="1" applyAlignment="1">
      <alignment horizontal="center" vertical="center"/>
    </xf>
    <xf numFmtId="10" fontId="62" fillId="0" borderId="66" xfId="95" applyNumberFormat="1" applyFont="1" applyFill="1" applyBorder="1" applyAlignment="1">
      <alignment horizontal="center" vertical="center"/>
    </xf>
    <xf numFmtId="171" fontId="62" fillId="0" borderId="68" xfId="101" applyFont="1" applyFill="1" applyBorder="1" applyAlignment="1">
      <alignment horizontal="center" vertical="center"/>
    </xf>
    <xf numFmtId="171" fontId="62" fillId="55" borderId="66" xfId="101" applyFont="1" applyFill="1" applyBorder="1" applyAlignment="1">
      <alignment horizontal="center" vertical="center"/>
    </xf>
    <xf numFmtId="171" fontId="62" fillId="0" borderId="66" xfId="101" applyFont="1" applyFill="1" applyBorder="1" applyAlignment="1">
      <alignment horizontal="center" vertical="center"/>
    </xf>
    <xf numFmtId="0" fontId="63" fillId="0" borderId="66" xfId="0" applyFont="1" applyBorder="1" applyAlignment="1">
      <alignment/>
    </xf>
    <xf numFmtId="10" fontId="62" fillId="52" borderId="66" xfId="95" applyNumberFormat="1" applyFont="1" applyFill="1" applyBorder="1" applyAlignment="1">
      <alignment horizontal="center" vertical="center"/>
    </xf>
    <xf numFmtId="4" fontId="62" fillId="0" borderId="68" xfId="101" applyNumberFormat="1" applyFont="1" applyFill="1" applyBorder="1" applyAlignment="1">
      <alignment horizontal="center" vertical="center"/>
    </xf>
    <xf numFmtId="171" fontId="62" fillId="0" borderId="68" xfId="101" applyFont="1" applyBorder="1" applyAlignment="1">
      <alignment horizontal="center" vertical="center"/>
    </xf>
    <xf numFmtId="171" fontId="62" fillId="0" borderId="72" xfId="101" applyFont="1" applyBorder="1" applyAlignment="1">
      <alignment horizontal="center" vertical="center"/>
    </xf>
    <xf numFmtId="4" fontId="62" fillId="0" borderId="72" xfId="101" applyNumberFormat="1" applyFont="1" applyFill="1" applyBorder="1" applyAlignment="1">
      <alignment horizontal="center" vertical="center"/>
    </xf>
    <xf numFmtId="4" fontId="62" fillId="0" borderId="92" xfId="101" applyNumberFormat="1" applyFont="1" applyBorder="1" applyAlignment="1">
      <alignment horizontal="center" vertical="center"/>
    </xf>
    <xf numFmtId="10" fontId="62" fillId="0" borderId="75" xfId="95" applyNumberFormat="1" applyFont="1" applyFill="1" applyBorder="1" applyAlignment="1">
      <alignment horizontal="center" vertical="center"/>
    </xf>
    <xf numFmtId="4" fontId="62" fillId="0" borderId="92" xfId="101" applyNumberFormat="1" applyFont="1" applyFill="1" applyBorder="1" applyAlignment="1">
      <alignment horizontal="center" vertical="center"/>
    </xf>
    <xf numFmtId="171" fontId="62" fillId="55" borderId="92" xfId="101" applyFont="1" applyFill="1" applyBorder="1" applyAlignment="1">
      <alignment horizontal="center" vertical="center"/>
    </xf>
    <xf numFmtId="4" fontId="62" fillId="0" borderId="70" xfId="101" applyNumberFormat="1" applyFont="1" applyFill="1" applyBorder="1" applyAlignment="1">
      <alignment horizontal="center" vertical="center"/>
    </xf>
    <xf numFmtId="171" fontId="62" fillId="0" borderId="92" xfId="101" applyFont="1" applyFill="1" applyBorder="1" applyAlignment="1">
      <alignment horizontal="center" vertical="center"/>
    </xf>
    <xf numFmtId="171" fontId="62" fillId="0" borderId="92" xfId="101" applyFont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43" fillId="0" borderId="0" xfId="89" applyFont="1" applyFill="1" applyBorder="1" applyAlignment="1" applyProtection="1">
      <alignment horizontal="left"/>
      <protection/>
    </xf>
    <xf numFmtId="0" fontId="3" fillId="0" borderId="0" xfId="89" applyFont="1" applyFill="1" applyBorder="1" applyProtection="1">
      <alignment/>
      <protection/>
    </xf>
    <xf numFmtId="0" fontId="3" fillId="0" borderId="0" xfId="89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10" fontId="61" fillId="0" borderId="72" xfId="95" applyNumberFormat="1" applyFont="1" applyBorder="1" applyAlignment="1">
      <alignment horizontal="center" vertical="center"/>
    </xf>
    <xf numFmtId="4" fontId="61" fillId="0" borderId="72" xfId="95" applyNumberFormat="1" applyFont="1" applyBorder="1" applyAlignment="1">
      <alignment horizontal="center" vertical="center"/>
    </xf>
    <xf numFmtId="171" fontId="62" fillId="0" borderId="91" xfId="101" applyFont="1" applyBorder="1" applyAlignment="1">
      <alignment horizontal="center" vertical="center"/>
    </xf>
    <xf numFmtId="4" fontId="62" fillId="0" borderId="91" xfId="122" applyNumberFormat="1" applyFont="1" applyFill="1" applyBorder="1" applyAlignment="1">
      <alignment horizontal="center" vertical="center"/>
    </xf>
    <xf numFmtId="4" fontId="62" fillId="0" borderId="93" xfId="122" applyNumberFormat="1" applyFont="1" applyFill="1" applyBorder="1" applyAlignment="1">
      <alignment horizontal="center" vertical="center"/>
    </xf>
    <xf numFmtId="4" fontId="62" fillId="0" borderId="66" xfId="95" applyNumberFormat="1" applyFont="1" applyBorder="1" applyAlignment="1">
      <alignment horizontal="center" vertical="center"/>
    </xf>
    <xf numFmtId="4" fontId="62" fillId="0" borderId="67" xfId="95" applyNumberFormat="1" applyFont="1" applyBorder="1" applyAlignment="1">
      <alignment horizontal="center" vertical="center"/>
    </xf>
    <xf numFmtId="213" fontId="62" fillId="0" borderId="67" xfId="95" applyNumberFormat="1" applyFont="1" applyBorder="1" applyAlignment="1">
      <alignment horizontal="center" vertical="center"/>
    </xf>
    <xf numFmtId="213" fontId="62" fillId="0" borderId="66" xfId="95" applyNumberFormat="1" applyFont="1" applyBorder="1" applyAlignment="1">
      <alignment horizontal="center" vertical="center"/>
    </xf>
    <xf numFmtId="49" fontId="61" fillId="0" borderId="47" xfId="0" applyNumberFormat="1" applyFont="1" applyFill="1" applyBorder="1" applyAlignment="1">
      <alignment horizontal="center" vertical="center"/>
    </xf>
    <xf numFmtId="10" fontId="62" fillId="0" borderId="76" xfId="95" applyNumberFormat="1" applyFont="1" applyFill="1" applyBorder="1" applyAlignment="1">
      <alignment horizontal="center" vertical="center"/>
    </xf>
    <xf numFmtId="4" fontId="62" fillId="0" borderId="94" xfId="101" applyNumberFormat="1" applyFont="1" applyBorder="1" applyAlignment="1">
      <alignment horizontal="center" vertical="center"/>
    </xf>
    <xf numFmtId="10" fontId="62" fillId="0" borderId="67" xfId="95" applyNumberFormat="1" applyFont="1" applyFill="1" applyBorder="1" applyAlignment="1">
      <alignment horizontal="center" vertical="center"/>
    </xf>
    <xf numFmtId="4" fontId="62" fillId="0" borderId="67" xfId="101" applyNumberFormat="1" applyFont="1" applyBorder="1" applyAlignment="1">
      <alignment horizontal="center" vertical="center"/>
    </xf>
    <xf numFmtId="4" fontId="62" fillId="0" borderId="67" xfId="101" applyNumberFormat="1" applyFont="1" applyFill="1" applyBorder="1" applyAlignment="1">
      <alignment horizontal="center" vertical="center"/>
    </xf>
    <xf numFmtId="171" fontId="62" fillId="0" borderId="67" xfId="101" applyFont="1" applyFill="1" applyBorder="1" applyAlignment="1">
      <alignment horizontal="center" vertical="center"/>
    </xf>
    <xf numFmtId="4" fontId="62" fillId="0" borderId="94" xfId="101" applyNumberFormat="1" applyFont="1" applyFill="1" applyBorder="1" applyAlignment="1">
      <alignment horizontal="center" vertical="center"/>
    </xf>
    <xf numFmtId="4" fontId="62" fillId="0" borderId="95" xfId="101" applyNumberFormat="1" applyFont="1" applyFill="1" applyBorder="1" applyAlignment="1">
      <alignment horizontal="center" vertical="center"/>
    </xf>
    <xf numFmtId="9" fontId="62" fillId="0" borderId="75" xfId="95" applyFont="1" applyBorder="1" applyAlignment="1">
      <alignment horizontal="center" vertical="center"/>
    </xf>
    <xf numFmtId="213" fontId="62" fillId="0" borderId="75" xfId="122" applyNumberFormat="1" applyFont="1" applyFill="1" applyBorder="1" applyAlignment="1">
      <alignment horizontal="center" vertical="center"/>
    </xf>
    <xf numFmtId="213" fontId="62" fillId="0" borderId="76" xfId="122" applyNumberFormat="1" applyFont="1" applyFill="1" applyBorder="1" applyAlignment="1">
      <alignment horizontal="center" vertical="center"/>
    </xf>
    <xf numFmtId="220" fontId="24" fillId="0" borderId="87" xfId="122" applyNumberFormat="1" applyFont="1" applyFill="1" applyBorder="1" applyAlignment="1">
      <alignment horizontal="right" vertical="center" wrapText="1"/>
    </xf>
    <xf numFmtId="10" fontId="24" fillId="0" borderId="41" xfId="95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/>
    </xf>
    <xf numFmtId="43" fontId="0" fillId="0" borderId="0" xfId="0" applyNumberFormat="1" applyAlignment="1">
      <alignment/>
    </xf>
    <xf numFmtId="221" fontId="0" fillId="0" borderId="19" xfId="0" applyNumberFormat="1" applyBorder="1" applyAlignment="1">
      <alignment horizontal="center" vertical="center"/>
    </xf>
    <xf numFmtId="209" fontId="0" fillId="0" borderId="16" xfId="0" applyNumberFormat="1" applyBorder="1" applyAlignment="1">
      <alignment horizontal="center" vertical="center"/>
    </xf>
    <xf numFmtId="225" fontId="0" fillId="0" borderId="16" xfId="0" applyNumberFormat="1" applyBorder="1" applyAlignment="1">
      <alignment horizontal="center" vertical="center"/>
    </xf>
    <xf numFmtId="0" fontId="29" fillId="0" borderId="0" xfId="0" applyFont="1" applyAlignment="1">
      <alignment vertical="center"/>
    </xf>
    <xf numFmtId="17" fontId="29" fillId="52" borderId="41" xfId="79" applyNumberFormat="1" applyFont="1" applyFill="1" applyBorder="1" applyAlignment="1" applyProtection="1">
      <alignment horizontal="center" vertical="center" wrapText="1"/>
      <protection/>
    </xf>
    <xf numFmtId="49" fontId="3" fillId="0" borderId="16" xfId="89" applyNumberFormat="1" applyFont="1" applyFill="1" applyBorder="1" applyAlignment="1">
      <alignment horizontal="center" vertical="center"/>
      <protection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 vertical="center"/>
    </xf>
    <xf numFmtId="0" fontId="3" fillId="0" borderId="16" xfId="89" applyFont="1" applyFill="1" applyBorder="1" applyAlignment="1">
      <alignment vertical="center" wrapText="1"/>
      <protection/>
    </xf>
    <xf numFmtId="0" fontId="0" fillId="0" borderId="2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96" xfId="0" applyFont="1" applyBorder="1" applyAlignment="1">
      <alignment vertical="center"/>
    </xf>
    <xf numFmtId="0" fontId="29" fillId="0" borderId="62" xfId="0" applyFont="1" applyBorder="1" applyAlignment="1">
      <alignment vertical="center"/>
    </xf>
    <xf numFmtId="195" fontId="0" fillId="0" borderId="16" xfId="0" applyNumberFormat="1" applyBorder="1" applyAlignment="1">
      <alignment horizontal="center"/>
    </xf>
    <xf numFmtId="17" fontId="0" fillId="0" borderId="41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79" xfId="0" applyBorder="1" applyAlignment="1">
      <alignment/>
    </xf>
    <xf numFmtId="0" fontId="0" fillId="0" borderId="62" xfId="0" applyBorder="1" applyAlignment="1">
      <alignment/>
    </xf>
    <xf numFmtId="0" fontId="0" fillId="0" borderId="97" xfId="0" applyBorder="1" applyAlignment="1">
      <alignment/>
    </xf>
    <xf numFmtId="0" fontId="63" fillId="0" borderId="65" xfId="0" applyFont="1" applyBorder="1" applyAlignment="1">
      <alignment horizontal="center" vertical="center"/>
    </xf>
    <xf numFmtId="10" fontId="62" fillId="0" borderId="66" xfId="95" applyNumberFormat="1" applyFont="1" applyBorder="1" applyAlignment="1">
      <alignment horizontal="center" vertical="center"/>
    </xf>
    <xf numFmtId="4" fontId="62" fillId="0" borderId="66" xfId="101" applyNumberFormat="1" applyFont="1" applyBorder="1" applyAlignment="1">
      <alignment horizontal="center" vertical="center"/>
    </xf>
    <xf numFmtId="171" fontId="63" fillId="0" borderId="66" xfId="0" applyNumberFormat="1" applyFont="1" applyBorder="1" applyAlignment="1">
      <alignment horizontal="left" vertical="center"/>
    </xf>
    <xf numFmtId="171" fontId="62" fillId="0" borderId="98" xfId="101" applyFont="1" applyBorder="1" applyAlignment="1">
      <alignment horizontal="center" vertical="center"/>
    </xf>
    <xf numFmtId="171" fontId="62" fillId="0" borderId="98" xfId="101" applyFont="1" applyFill="1" applyBorder="1" applyAlignment="1">
      <alignment horizontal="center" vertical="center"/>
    </xf>
    <xf numFmtId="171" fontId="62" fillId="0" borderId="61" xfId="101" applyFont="1" applyFill="1" applyBorder="1" applyAlignment="1">
      <alignment horizontal="center" vertical="center"/>
    </xf>
    <xf numFmtId="49" fontId="3" fillId="0" borderId="61" xfId="89" applyNumberFormat="1" applyFont="1" applyFill="1" applyBorder="1" applyAlignment="1">
      <alignment horizontal="right" vertical="center"/>
      <protection/>
    </xf>
    <xf numFmtId="219" fontId="3" fillId="0" borderId="16" xfId="122" applyNumberFormat="1" applyFont="1" applyFill="1" applyBorder="1" applyAlignment="1">
      <alignment vertical="center" wrapText="1"/>
    </xf>
    <xf numFmtId="219" fontId="3" fillId="0" borderId="0" xfId="89" applyNumberFormat="1" applyFont="1" applyFill="1" applyAlignment="1">
      <alignment vertical="center" wrapText="1"/>
      <protection/>
    </xf>
    <xf numFmtId="0" fontId="24" fillId="0" borderId="99" xfId="89" applyFont="1" applyFill="1" applyBorder="1" applyAlignment="1">
      <alignment horizontal="left" vertical="center" wrapText="1"/>
      <protection/>
    </xf>
    <xf numFmtId="171" fontId="24" fillId="0" borderId="80" xfId="122" applyFont="1" applyFill="1" applyBorder="1" applyAlignment="1">
      <alignment horizontal="center" vertical="center" wrapText="1"/>
    </xf>
    <xf numFmtId="4" fontId="24" fillId="0" borderId="100" xfId="122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center" vertical="center"/>
    </xf>
    <xf numFmtId="4" fontId="0" fillId="0" borderId="62" xfId="0" applyNumberFormat="1" applyFont="1" applyFill="1" applyBorder="1" applyAlignment="1">
      <alignment horizontal="center" vertical="center"/>
    </xf>
    <xf numFmtId="0" fontId="40" fillId="0" borderId="16" xfId="89" applyFont="1" applyFill="1" applyBorder="1" applyAlignment="1">
      <alignment horizontal="left" vertical="center" wrapText="1"/>
      <protection/>
    </xf>
    <xf numFmtId="0" fontId="0" fillId="52" borderId="32" xfId="0" applyFont="1" applyFill="1" applyBorder="1" applyAlignment="1">
      <alignment horizontal="center" vertical="center"/>
    </xf>
    <xf numFmtId="49" fontId="22" fillId="0" borderId="28" xfId="89" applyNumberFormat="1" applyFont="1" applyFill="1" applyBorder="1" applyAlignment="1">
      <alignment horizontal="right" vertical="center"/>
      <protection/>
    </xf>
    <xf numFmtId="49" fontId="0" fillId="0" borderId="19" xfId="89" applyNumberFormat="1" applyFont="1" applyFill="1" applyBorder="1" applyAlignment="1">
      <alignment horizontal="center" vertical="center"/>
      <protection/>
    </xf>
    <xf numFmtId="0" fontId="22" fillId="0" borderId="82" xfId="89" applyFont="1" applyFill="1" applyBorder="1" applyAlignment="1">
      <alignment horizontal="left" vertical="center" wrapText="1"/>
      <protection/>
    </xf>
    <xf numFmtId="49" fontId="22" fillId="0" borderId="101" xfId="89" applyNumberFormat="1" applyFont="1" applyFill="1" applyBorder="1" applyAlignment="1">
      <alignment horizontal="right" vertical="center"/>
      <protection/>
    </xf>
    <xf numFmtId="49" fontId="3" fillId="0" borderId="17" xfId="89" applyNumberFormat="1" applyFont="1" applyFill="1" applyBorder="1" applyAlignment="1">
      <alignment horizontal="right" vertical="center"/>
      <protection/>
    </xf>
    <xf numFmtId="221" fontId="3" fillId="0" borderId="18" xfId="89" applyNumberFormat="1" applyFont="1" applyFill="1" applyBorder="1" applyAlignment="1">
      <alignment horizontal="center" vertical="center"/>
      <protection/>
    </xf>
    <xf numFmtId="49" fontId="3" fillId="0" borderId="18" xfId="89" applyNumberFormat="1" applyFont="1" applyFill="1" applyBorder="1" applyAlignment="1">
      <alignment horizontal="right" vertical="center"/>
      <protection/>
    </xf>
    <xf numFmtId="0" fontId="40" fillId="0" borderId="18" xfId="89" applyFont="1" applyFill="1" applyBorder="1" applyAlignment="1">
      <alignment horizontal="left" vertical="center" wrapText="1"/>
      <protection/>
    </xf>
    <xf numFmtId="171" fontId="3" fillId="0" borderId="18" xfId="122" applyFont="1" applyFill="1" applyBorder="1" applyAlignment="1">
      <alignment horizontal="center" vertical="center" wrapText="1"/>
    </xf>
    <xf numFmtId="49" fontId="3" fillId="0" borderId="102" xfId="89" applyNumberFormat="1" applyFont="1" applyFill="1" applyBorder="1" applyAlignment="1">
      <alignment horizontal="right" vertical="center"/>
      <protection/>
    </xf>
    <xf numFmtId="221" fontId="3" fillId="0" borderId="103" xfId="89" applyNumberFormat="1" applyFont="1" applyFill="1" applyBorder="1" applyAlignment="1">
      <alignment horizontal="center" vertical="center"/>
      <protection/>
    </xf>
    <xf numFmtId="49" fontId="3" fillId="0" borderId="103" xfId="89" applyNumberFormat="1" applyFont="1" applyFill="1" applyBorder="1" applyAlignment="1">
      <alignment horizontal="right" vertical="center"/>
      <protection/>
    </xf>
    <xf numFmtId="0" fontId="3" fillId="0" borderId="103" xfId="89" applyFont="1" applyFill="1" applyBorder="1" applyAlignment="1">
      <alignment horizontal="left" vertical="center" wrapText="1"/>
      <protection/>
    </xf>
    <xf numFmtId="171" fontId="3" fillId="0" borderId="103" xfId="122" applyFont="1" applyFill="1" applyBorder="1" applyAlignment="1">
      <alignment horizontal="center" vertical="center" wrapText="1"/>
    </xf>
    <xf numFmtId="219" fontId="3" fillId="0" borderId="103" xfId="122" applyNumberFormat="1" applyFont="1" applyFill="1" applyBorder="1" applyAlignment="1">
      <alignment vertical="center" wrapText="1"/>
    </xf>
    <xf numFmtId="219" fontId="3" fillId="0" borderId="103" xfId="122" applyNumberFormat="1" applyFont="1" applyFill="1" applyBorder="1" applyAlignment="1">
      <alignment horizontal="right" vertical="center" wrapText="1"/>
    </xf>
    <xf numFmtId="219" fontId="3" fillId="0" borderId="103" xfId="122" applyNumberFormat="1" applyFont="1" applyFill="1" applyBorder="1" applyAlignment="1">
      <alignment horizontal="center" vertical="center" wrapText="1"/>
    </xf>
    <xf numFmtId="220" fontId="3" fillId="0" borderId="104" xfId="95" applyNumberFormat="1" applyFont="1" applyFill="1" applyBorder="1" applyAlignment="1">
      <alignment horizontal="center" vertical="center" wrapText="1"/>
    </xf>
    <xf numFmtId="221" fontId="3" fillId="0" borderId="103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" fontId="0" fillId="52" borderId="18" xfId="0" applyNumberFormat="1" applyFont="1" applyFill="1" applyBorder="1" applyAlignment="1">
      <alignment horizontal="center" vertical="center" wrapText="1"/>
    </xf>
    <xf numFmtId="4" fontId="82" fillId="0" borderId="88" xfId="0" applyNumberFormat="1" applyFont="1" applyFill="1" applyBorder="1" applyAlignment="1">
      <alignment horizontal="center" vertical="center"/>
    </xf>
    <xf numFmtId="0" fontId="0" fillId="52" borderId="23" xfId="0" applyFont="1" applyFill="1" applyBorder="1" applyAlignment="1">
      <alignment/>
    </xf>
    <xf numFmtId="0" fontId="0" fillId="0" borderId="105" xfId="0" applyFont="1" applyBorder="1" applyAlignment="1">
      <alignment horizontal="right" wrapText="1"/>
    </xf>
    <xf numFmtId="2" fontId="0" fillId="0" borderId="106" xfId="0" applyNumberFormat="1" applyFont="1" applyBorder="1" applyAlignment="1">
      <alignment/>
    </xf>
    <xf numFmtId="4" fontId="0" fillId="0" borderId="106" xfId="0" applyNumberFormat="1" applyFont="1" applyFill="1" applyBorder="1" applyAlignment="1">
      <alignment horizontal="center" vertical="center"/>
    </xf>
    <xf numFmtId="4" fontId="0" fillId="0" borderId="106" xfId="0" applyNumberFormat="1" applyFont="1" applyBorder="1" applyAlignment="1">
      <alignment horizontal="center" vertical="center"/>
    </xf>
    <xf numFmtId="4" fontId="0" fillId="0" borderId="107" xfId="0" applyNumberFormat="1" applyFont="1" applyFill="1" applyBorder="1" applyAlignment="1">
      <alignment horizontal="center" vertical="center"/>
    </xf>
    <xf numFmtId="0" fontId="0" fillId="0" borderId="105" xfId="0" applyFont="1" applyBorder="1" applyAlignment="1">
      <alignment horizontal="center"/>
    </xf>
    <xf numFmtId="2" fontId="0" fillId="0" borderId="108" xfId="0" applyNumberFormat="1" applyFont="1" applyBorder="1" applyAlignment="1">
      <alignment/>
    </xf>
    <xf numFmtId="4" fontId="0" fillId="0" borderId="108" xfId="0" applyNumberFormat="1" applyFont="1" applyBorder="1" applyAlignment="1">
      <alignment horizontal="center" vertical="center"/>
    </xf>
    <xf numFmtId="4" fontId="0" fillId="0" borderId="109" xfId="0" applyNumberFormat="1" applyFont="1" applyFill="1" applyBorder="1" applyAlignment="1">
      <alignment horizontal="center" vertical="center"/>
    </xf>
    <xf numFmtId="0" fontId="0" fillId="0" borderId="105" xfId="0" applyFont="1" applyBorder="1" applyAlignment="1">
      <alignment horizontal="right"/>
    </xf>
    <xf numFmtId="0" fontId="0" fillId="0" borderId="110" xfId="0" applyFont="1" applyBorder="1" applyAlignment="1">
      <alignment horizontal="right"/>
    </xf>
    <xf numFmtId="0" fontId="86" fillId="0" borderId="25" xfId="0" applyFont="1" applyBorder="1" applyAlignment="1">
      <alignment horizontal="right"/>
    </xf>
    <xf numFmtId="0" fontId="85" fillId="0" borderId="105" xfId="0" applyFont="1" applyBorder="1" applyAlignment="1">
      <alignment horizontal="right"/>
    </xf>
    <xf numFmtId="0" fontId="0" fillId="53" borderId="111" xfId="0" applyFont="1" applyFill="1" applyBorder="1" applyAlignment="1">
      <alignment horizontal="center" vertical="center"/>
    </xf>
    <xf numFmtId="0" fontId="83" fillId="53" borderId="80" xfId="0" applyFont="1" applyFill="1" applyBorder="1" applyAlignment="1">
      <alignment horizontal="center" vertical="center"/>
    </xf>
    <xf numFmtId="0" fontId="0" fillId="53" borderId="80" xfId="0" applyFont="1" applyFill="1" applyBorder="1" applyAlignment="1">
      <alignment horizontal="center" vertical="center"/>
    </xf>
    <xf numFmtId="4" fontId="0" fillId="53" borderId="80" xfId="0" applyNumberFormat="1" applyFont="1" applyFill="1" applyBorder="1" applyAlignment="1">
      <alignment horizontal="center" vertical="center"/>
    </xf>
    <xf numFmtId="4" fontId="0" fillId="53" borderId="80" xfId="0" applyNumberFormat="1" applyFont="1" applyFill="1" applyBorder="1" applyAlignment="1">
      <alignment vertical="center"/>
    </xf>
    <xf numFmtId="4" fontId="0" fillId="53" borderId="81" xfId="0" applyNumberFormat="1" applyFont="1" applyFill="1" applyBorder="1" applyAlignment="1">
      <alignment horizontal="center" vertical="center"/>
    </xf>
    <xf numFmtId="0" fontId="0" fillId="0" borderId="105" xfId="0" applyFont="1" applyBorder="1" applyAlignment="1">
      <alignment/>
    </xf>
    <xf numFmtId="49" fontId="82" fillId="0" borderId="17" xfId="0" applyNumberFormat="1" applyFont="1" applyFill="1" applyBorder="1" applyAlignment="1">
      <alignment horizontal="center" vertical="center"/>
    </xf>
    <xf numFmtId="0" fontId="82" fillId="52" borderId="99" xfId="0" applyFont="1" applyFill="1" applyBorder="1" applyAlignment="1">
      <alignment vertical="center" wrapText="1"/>
    </xf>
    <xf numFmtId="0" fontId="0" fillId="52" borderId="80" xfId="0" applyFont="1" applyFill="1" applyBorder="1" applyAlignment="1">
      <alignment vertical="center" wrapText="1"/>
    </xf>
    <xf numFmtId="4" fontId="0" fillId="52" borderId="80" xfId="0" applyNumberFormat="1" applyFont="1" applyFill="1" applyBorder="1" applyAlignment="1">
      <alignment vertical="center" wrapText="1"/>
    </xf>
    <xf numFmtId="4" fontId="0" fillId="0" borderId="81" xfId="0" applyNumberFormat="1" applyFont="1" applyFill="1" applyBorder="1" applyAlignment="1">
      <alignment horizontal="center" vertical="center" wrapText="1"/>
    </xf>
    <xf numFmtId="0" fontId="0" fillId="52" borderId="112" xfId="0" applyFont="1" applyFill="1" applyBorder="1" applyAlignment="1">
      <alignment/>
    </xf>
    <xf numFmtId="0" fontId="0" fillId="0" borderId="25" xfId="89" applyFont="1" applyFill="1" applyBorder="1" applyAlignment="1">
      <alignment horizontal="left" vertical="center" wrapText="1"/>
      <protection/>
    </xf>
    <xf numFmtId="171" fontId="0" fillId="0" borderId="113" xfId="122" applyFont="1" applyFill="1" applyBorder="1" applyAlignment="1">
      <alignment horizontal="center" vertical="center" wrapText="1"/>
    </xf>
    <xf numFmtId="4" fontId="3" fillId="0" borderId="27" xfId="122" applyNumberFormat="1" applyFont="1" applyFill="1" applyBorder="1" applyAlignment="1">
      <alignment vertical="center" wrapText="1"/>
    </xf>
    <xf numFmtId="4" fontId="0" fillId="0" borderId="114" xfId="0" applyNumberFormat="1" applyFont="1" applyBorder="1" applyAlignment="1">
      <alignment horizontal="center" vertical="center"/>
    </xf>
    <xf numFmtId="49" fontId="0" fillId="0" borderId="112" xfId="89" applyNumberFormat="1" applyFont="1" applyFill="1" applyBorder="1" applyAlignment="1">
      <alignment horizontal="center" vertical="center"/>
      <protection/>
    </xf>
    <xf numFmtId="0" fontId="0" fillId="0" borderId="105" xfId="0" applyFont="1" applyBorder="1" applyAlignment="1">
      <alignment vertical="center"/>
    </xf>
    <xf numFmtId="171" fontId="0" fillId="0" borderId="115" xfId="122" applyFont="1" applyFill="1" applyBorder="1" applyAlignment="1">
      <alignment horizontal="center" vertical="center" wrapText="1"/>
    </xf>
    <xf numFmtId="4" fontId="3" fillId="0" borderId="106" xfId="122" applyNumberFormat="1" applyFont="1" applyFill="1" applyBorder="1" applyAlignment="1">
      <alignment vertical="center" wrapText="1"/>
    </xf>
    <xf numFmtId="4" fontId="0" fillId="0" borderId="116" xfId="0" applyNumberFormat="1" applyFont="1" applyBorder="1" applyAlignment="1">
      <alignment horizontal="center" vertical="center"/>
    </xf>
    <xf numFmtId="171" fontId="0" fillId="0" borderId="27" xfId="122" applyFont="1" applyFill="1" applyBorder="1" applyAlignment="1">
      <alignment horizontal="center" vertical="center" wrapText="1"/>
    </xf>
    <xf numFmtId="4" fontId="0" fillId="0" borderId="27" xfId="122" applyNumberFormat="1" applyFont="1" applyFill="1" applyBorder="1" applyAlignment="1">
      <alignment horizontal="center" vertical="center" wrapText="1"/>
    </xf>
    <xf numFmtId="0" fontId="0" fillId="0" borderId="105" xfId="89" applyFont="1" applyFill="1" applyBorder="1" applyAlignment="1">
      <alignment horizontal="left" vertical="center" wrapText="1"/>
      <protection/>
    </xf>
    <xf numFmtId="171" fontId="0" fillId="0" borderId="106" xfId="122" applyFont="1" applyFill="1" applyBorder="1" applyAlignment="1">
      <alignment horizontal="center" vertical="center" wrapText="1"/>
    </xf>
    <xf numFmtId="4" fontId="0" fillId="0" borderId="106" xfId="122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33" fillId="0" borderId="26" xfId="0" applyNumberFormat="1" applyFont="1" applyBorder="1" applyAlignment="1">
      <alignment horizontal="center"/>
    </xf>
    <xf numFmtId="0" fontId="37" fillId="0" borderId="26" xfId="0" applyNumberFormat="1" applyFont="1" applyBorder="1" applyAlignment="1">
      <alignment horizontal="right" vertical="center"/>
    </xf>
    <xf numFmtId="0" fontId="36" fillId="0" borderId="26" xfId="0" applyNumberFormat="1" applyFont="1" applyFill="1" applyBorder="1" applyAlignment="1">
      <alignment horizontal="right" vertical="center"/>
    </xf>
    <xf numFmtId="0" fontId="33" fillId="0" borderId="0" xfId="0" applyNumberFormat="1" applyFont="1" applyBorder="1" applyAlignment="1">
      <alignment horizontal="center" wrapText="1"/>
    </xf>
    <xf numFmtId="0" fontId="33" fillId="0" borderId="0" xfId="0" applyNumberFormat="1" applyFont="1" applyBorder="1" applyAlignment="1">
      <alignment wrapText="1"/>
    </xf>
    <xf numFmtId="0" fontId="24" fillId="0" borderId="26" xfId="89" applyFont="1" applyBorder="1" applyAlignment="1" applyProtection="1">
      <alignment/>
      <protection/>
    </xf>
    <xf numFmtId="0" fontId="24" fillId="0" borderId="0" xfId="89" applyFont="1" applyBorder="1" applyAlignment="1" applyProtection="1">
      <alignment/>
      <protection/>
    </xf>
    <xf numFmtId="0" fontId="38" fillId="0" borderId="26" xfId="89" applyFont="1" applyBorder="1" applyProtection="1">
      <alignment/>
      <protection/>
    </xf>
    <xf numFmtId="0" fontId="39" fillId="0" borderId="0" xfId="89" applyFont="1" applyBorder="1" applyAlignment="1" applyProtection="1">
      <alignment/>
      <protection/>
    </xf>
    <xf numFmtId="0" fontId="24" fillId="0" borderId="0" xfId="89" applyFont="1" applyBorder="1" applyAlignment="1" applyProtection="1">
      <alignment horizontal="center"/>
      <protection/>
    </xf>
    <xf numFmtId="0" fontId="24" fillId="0" borderId="0" xfId="89" applyFont="1" applyFill="1" applyBorder="1" applyAlignment="1" applyProtection="1">
      <alignment/>
      <protection/>
    </xf>
    <xf numFmtId="0" fontId="3" fillId="0" borderId="26" xfId="89" applyFont="1" applyBorder="1" applyProtection="1">
      <alignment/>
      <protection/>
    </xf>
    <xf numFmtId="0" fontId="3" fillId="56" borderId="0" xfId="89" applyFont="1" applyFill="1" applyBorder="1" applyAlignment="1" applyProtection="1">
      <alignment/>
      <protection locked="0"/>
    </xf>
    <xf numFmtId="0" fontId="3" fillId="0" borderId="0" xfId="89" applyFont="1" applyBorder="1" applyAlignment="1" applyProtection="1">
      <alignment/>
      <protection/>
    </xf>
    <xf numFmtId="0" fontId="38" fillId="0" borderId="0" xfId="89" applyFont="1" applyBorder="1" applyAlignment="1" applyProtection="1">
      <alignment/>
      <protection/>
    </xf>
    <xf numFmtId="0" fontId="39" fillId="0" borderId="0" xfId="89" applyFont="1" applyFill="1" applyBorder="1" applyAlignment="1" applyProtection="1">
      <alignment/>
      <protection/>
    </xf>
    <xf numFmtId="0" fontId="3" fillId="0" borderId="26" xfId="89" applyFont="1" applyBorder="1" applyAlignment="1" applyProtection="1">
      <alignment horizontal="right"/>
      <protection/>
    </xf>
    <xf numFmtId="0" fontId="3" fillId="0" borderId="23" xfId="89" applyFont="1" applyBorder="1" applyProtection="1">
      <alignment/>
      <protection/>
    </xf>
    <xf numFmtId="0" fontId="3" fillId="0" borderId="24" xfId="89" applyFont="1" applyBorder="1" applyProtection="1">
      <alignment/>
      <protection/>
    </xf>
    <xf numFmtId="204" fontId="34" fillId="0" borderId="24" xfId="96" applyNumberFormat="1" applyFont="1" applyBorder="1" applyAlignment="1" applyProtection="1">
      <alignment horizontal="center"/>
      <protection/>
    </xf>
    <xf numFmtId="0" fontId="3" fillId="0" borderId="24" xfId="89" applyFont="1" applyFill="1" applyBorder="1" applyProtection="1">
      <alignment/>
      <protection/>
    </xf>
    <xf numFmtId="0" fontId="0" fillId="0" borderId="24" xfId="0" applyBorder="1" applyAlignment="1">
      <alignment/>
    </xf>
    <xf numFmtId="49" fontId="0" fillId="0" borderId="26" xfId="0" applyNumberFormat="1" applyFont="1" applyFill="1" applyBorder="1" applyAlignment="1">
      <alignment horizontal="center" vertical="center"/>
    </xf>
    <xf numFmtId="49" fontId="24" fillId="0" borderId="32" xfId="89" applyNumberFormat="1" applyFont="1" applyFill="1" applyBorder="1" applyAlignment="1">
      <alignment horizontal="center" vertical="center" wrapText="1"/>
      <protection/>
    </xf>
    <xf numFmtId="49" fontId="24" fillId="0" borderId="117" xfId="89" applyNumberFormat="1" applyFont="1" applyFill="1" applyBorder="1" applyAlignment="1">
      <alignment horizontal="center" vertical="center" wrapText="1"/>
      <protection/>
    </xf>
    <xf numFmtId="49" fontId="24" fillId="0" borderId="96" xfId="89" applyNumberFormat="1" applyFont="1" applyFill="1" applyBorder="1" applyAlignment="1">
      <alignment horizontal="center" vertical="center" wrapText="1"/>
      <protection/>
    </xf>
    <xf numFmtId="49" fontId="24" fillId="0" borderId="23" xfId="89" applyNumberFormat="1" applyFont="1" applyFill="1" applyBorder="1" applyAlignment="1">
      <alignment horizontal="center" vertical="center" wrapText="1"/>
      <protection/>
    </xf>
    <xf numFmtId="49" fontId="24" fillId="0" borderId="24" xfId="89" applyNumberFormat="1" applyFont="1" applyFill="1" applyBorder="1" applyAlignment="1">
      <alignment horizontal="center" vertical="center" wrapText="1"/>
      <protection/>
    </xf>
    <xf numFmtId="49" fontId="24" fillId="0" borderId="97" xfId="89" applyNumberFormat="1" applyFont="1" applyFill="1" applyBorder="1" applyAlignment="1">
      <alignment horizontal="center" vertical="center" wrapText="1"/>
      <protection/>
    </xf>
    <xf numFmtId="0" fontId="24" fillId="52" borderId="24" xfId="0" applyFont="1" applyFill="1" applyBorder="1" applyAlignment="1">
      <alignment horizontal="left" vertical="center" wrapText="1"/>
    </xf>
    <xf numFmtId="0" fontId="24" fillId="52" borderId="97" xfId="0" applyFont="1" applyFill="1" applyBorder="1" applyAlignment="1">
      <alignment horizontal="left" vertical="center" wrapText="1"/>
    </xf>
    <xf numFmtId="0" fontId="26" fillId="52" borderId="23" xfId="0" applyFont="1" applyFill="1" applyBorder="1" applyAlignment="1">
      <alignment horizontal="center" vertical="center"/>
    </xf>
    <xf numFmtId="0" fontId="26" fillId="52" borderId="24" xfId="0" applyFont="1" applyFill="1" applyBorder="1" applyAlignment="1">
      <alignment horizontal="center" vertical="center"/>
    </xf>
    <xf numFmtId="0" fontId="26" fillId="52" borderId="97" xfId="0" applyFont="1" applyFill="1" applyBorder="1" applyAlignment="1">
      <alignment horizontal="center" vertical="center"/>
    </xf>
    <xf numFmtId="0" fontId="23" fillId="52" borderId="118" xfId="0" applyFont="1" applyFill="1" applyBorder="1" applyAlignment="1">
      <alignment horizontal="center" vertical="center" wrapText="1"/>
    </xf>
    <xf numFmtId="0" fontId="23" fillId="52" borderId="22" xfId="0" applyFont="1" applyFill="1" applyBorder="1" applyAlignment="1">
      <alignment horizontal="center" vertical="center" wrapText="1"/>
    </xf>
    <xf numFmtId="0" fontId="23" fillId="52" borderId="79" xfId="0" applyFont="1" applyFill="1" applyBorder="1" applyAlignment="1">
      <alignment horizontal="center" vertical="center" wrapText="1"/>
    </xf>
    <xf numFmtId="0" fontId="24" fillId="52" borderId="118" xfId="0" applyFont="1" applyFill="1" applyBorder="1" applyAlignment="1">
      <alignment horizontal="left" vertical="center"/>
    </xf>
    <xf numFmtId="0" fontId="24" fillId="52" borderId="22" xfId="0" applyFont="1" applyFill="1" applyBorder="1" applyAlignment="1">
      <alignment horizontal="left" vertical="center"/>
    </xf>
    <xf numFmtId="0" fontId="24" fillId="52" borderId="22" xfId="0" applyFont="1" applyFill="1" applyBorder="1" applyAlignment="1">
      <alignment horizontal="left" vertical="center" wrapText="1"/>
    </xf>
    <xf numFmtId="0" fontId="24" fillId="52" borderId="79" xfId="0" applyFont="1" applyFill="1" applyBorder="1" applyAlignment="1">
      <alignment horizontal="left" vertical="center" wrapText="1"/>
    </xf>
    <xf numFmtId="0" fontId="24" fillId="52" borderId="26" xfId="0" applyFont="1" applyFill="1" applyBorder="1" applyAlignment="1">
      <alignment horizontal="left" vertical="center"/>
    </xf>
    <xf numFmtId="0" fontId="24" fillId="52" borderId="0" xfId="0" applyFont="1" applyFill="1" applyBorder="1" applyAlignment="1">
      <alignment horizontal="left" vertical="center"/>
    </xf>
    <xf numFmtId="0" fontId="24" fillId="52" borderId="0" xfId="0" applyFont="1" applyFill="1" applyBorder="1" applyAlignment="1">
      <alignment horizontal="left" vertical="center" wrapText="1"/>
    </xf>
    <xf numFmtId="0" fontId="24" fillId="52" borderId="62" xfId="0" applyFont="1" applyFill="1" applyBorder="1" applyAlignment="1">
      <alignment horizontal="left" vertical="center" wrapText="1"/>
    </xf>
    <xf numFmtId="0" fontId="27" fillId="52" borderId="0" xfId="0" applyFont="1" applyFill="1" applyBorder="1" applyAlignment="1">
      <alignment horizontal="left" vertical="top" wrapText="1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96" fillId="52" borderId="118" xfId="0" applyFont="1" applyFill="1" applyBorder="1" applyAlignment="1">
      <alignment horizontal="center" wrapText="1"/>
    </xf>
    <xf numFmtId="0" fontId="96" fillId="52" borderId="22" xfId="0" applyFont="1" applyFill="1" applyBorder="1" applyAlignment="1">
      <alignment horizontal="center" wrapText="1"/>
    </xf>
    <xf numFmtId="0" fontId="96" fillId="52" borderId="79" xfId="0" applyFont="1" applyFill="1" applyBorder="1" applyAlignment="1">
      <alignment horizontal="center" wrapText="1"/>
    </xf>
    <xf numFmtId="0" fontId="0" fillId="52" borderId="26" xfId="0" applyFont="1" applyFill="1" applyBorder="1" applyAlignment="1">
      <alignment horizontal="center"/>
    </xf>
    <xf numFmtId="0" fontId="0" fillId="52" borderId="0" xfId="0" applyFont="1" applyFill="1" applyBorder="1" applyAlignment="1">
      <alignment horizontal="center"/>
    </xf>
    <xf numFmtId="0" fontId="0" fillId="52" borderId="62" xfId="0" applyFont="1" applyFill="1" applyBorder="1" applyAlignment="1">
      <alignment horizontal="center"/>
    </xf>
    <xf numFmtId="0" fontId="23" fillId="52" borderId="119" xfId="0" applyFont="1" applyFill="1" applyBorder="1" applyAlignment="1">
      <alignment horizontal="center" vertical="center"/>
    </xf>
    <xf numFmtId="0" fontId="23" fillId="52" borderId="120" xfId="0" applyFont="1" applyFill="1" applyBorder="1" applyAlignment="1">
      <alignment horizontal="center" vertical="center"/>
    </xf>
    <xf numFmtId="0" fontId="23" fillId="52" borderId="121" xfId="0" applyFont="1" applyFill="1" applyBorder="1" applyAlignment="1">
      <alignment horizontal="center" vertical="center"/>
    </xf>
    <xf numFmtId="0" fontId="22" fillId="0" borderId="122" xfId="89" applyFont="1" applyFill="1" applyBorder="1" applyAlignment="1">
      <alignment horizontal="left" vertical="center" wrapText="1"/>
      <protection/>
    </xf>
    <xf numFmtId="0" fontId="22" fillId="0" borderId="117" xfId="89" applyFont="1" applyFill="1" applyBorder="1" applyAlignment="1">
      <alignment horizontal="left" vertical="center" wrapText="1"/>
      <protection/>
    </xf>
    <xf numFmtId="0" fontId="22" fillId="0" borderId="96" xfId="89" applyFont="1" applyFill="1" applyBorder="1" applyAlignment="1">
      <alignment horizontal="left" vertical="center" wrapText="1"/>
      <protection/>
    </xf>
    <xf numFmtId="0" fontId="30" fillId="0" borderId="20" xfId="89" applyFont="1" applyFill="1" applyBorder="1" applyAlignment="1">
      <alignment horizontal="left" vertical="center" wrapText="1"/>
      <protection/>
    </xf>
    <xf numFmtId="0" fontId="30" fillId="0" borderId="29" xfId="89" applyFont="1" applyFill="1" applyBorder="1" applyAlignment="1">
      <alignment horizontal="left" vertical="center" wrapText="1"/>
      <protection/>
    </xf>
    <xf numFmtId="0" fontId="30" fillId="0" borderId="21" xfId="89" applyFont="1" applyFill="1" applyBorder="1" applyAlignment="1">
      <alignment horizontal="left" vertical="center" wrapText="1"/>
      <protection/>
    </xf>
    <xf numFmtId="4" fontId="0" fillId="0" borderId="49" xfId="0" applyNumberFormat="1" applyFont="1" applyFill="1" applyBorder="1" applyAlignment="1">
      <alignment horizontal="center" vertical="center"/>
    </xf>
    <xf numFmtId="4" fontId="0" fillId="0" borderId="46" xfId="0" applyNumberFormat="1" applyFont="1" applyFill="1" applyBorder="1" applyAlignment="1">
      <alignment horizontal="center" vertical="center"/>
    </xf>
    <xf numFmtId="0" fontId="82" fillId="52" borderId="20" xfId="0" applyFont="1" applyFill="1" applyBorder="1" applyAlignment="1">
      <alignment horizontal="left" vertical="center" wrapText="1"/>
    </xf>
    <xf numFmtId="0" fontId="82" fillId="52" borderId="29" xfId="0" applyFont="1" applyFill="1" applyBorder="1" applyAlignment="1">
      <alignment horizontal="left" vertical="center" wrapText="1"/>
    </xf>
    <xf numFmtId="0" fontId="82" fillId="52" borderId="47" xfId="0" applyFont="1" applyFill="1" applyBorder="1" applyAlignment="1">
      <alignment horizontal="left" vertical="center" wrapText="1"/>
    </xf>
    <xf numFmtId="0" fontId="82" fillId="0" borderId="20" xfId="0" applyFont="1" applyBorder="1" applyAlignment="1">
      <alignment horizontal="left" vertical="center"/>
    </xf>
    <xf numFmtId="0" fontId="82" fillId="0" borderId="29" xfId="0" applyFont="1" applyBorder="1" applyAlignment="1">
      <alignment horizontal="left" vertical="center"/>
    </xf>
    <xf numFmtId="0" fontId="82" fillId="0" borderId="47" xfId="0" applyFont="1" applyBorder="1" applyAlignment="1">
      <alignment horizontal="left" vertical="center"/>
    </xf>
    <xf numFmtId="4" fontId="0" fillId="0" borderId="123" xfId="0" applyNumberFormat="1" applyFont="1" applyFill="1" applyBorder="1" applyAlignment="1">
      <alignment horizontal="center" vertical="center"/>
    </xf>
    <xf numFmtId="4" fontId="0" fillId="0" borderId="49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10" fontId="42" fillId="57" borderId="122" xfId="95" applyNumberFormat="1" applyFont="1" applyFill="1" applyBorder="1" applyAlignment="1" applyProtection="1">
      <alignment horizontal="center" vertical="center" wrapText="1"/>
      <protection/>
    </xf>
    <xf numFmtId="10" fontId="42" fillId="57" borderId="100" xfId="95" applyNumberFormat="1" applyFont="1" applyFill="1" applyBorder="1" applyAlignment="1" applyProtection="1">
      <alignment horizontal="center" vertical="center" wrapText="1"/>
      <protection/>
    </xf>
    <xf numFmtId="10" fontId="42" fillId="57" borderId="99" xfId="95" applyNumberFormat="1" applyFont="1" applyFill="1" applyBorder="1" applyAlignment="1" applyProtection="1">
      <alignment horizontal="center" vertical="center" wrapText="1"/>
      <protection/>
    </xf>
    <xf numFmtId="10" fontId="42" fillId="57" borderId="124" xfId="95" applyNumberFormat="1" applyFont="1" applyFill="1" applyBorder="1" applyAlignment="1" applyProtection="1">
      <alignment horizontal="center" vertical="center" wrapText="1"/>
      <protection/>
    </xf>
    <xf numFmtId="0" fontId="35" fillId="0" borderId="26" xfId="0" applyNumberFormat="1" applyFont="1" applyBorder="1" applyAlignment="1">
      <alignment horizontal="left"/>
    </xf>
    <xf numFmtId="0" fontId="35" fillId="0" borderId="0" xfId="0" applyNumberFormat="1" applyFont="1" applyBorder="1" applyAlignment="1">
      <alignment horizontal="left"/>
    </xf>
    <xf numFmtId="10" fontId="33" fillId="56" borderId="0" xfId="0" applyNumberFormat="1" applyFont="1" applyFill="1" applyBorder="1" applyAlignment="1" applyProtection="1">
      <alignment vertical="center" wrapText="1"/>
      <protection locked="0"/>
    </xf>
    <xf numFmtId="0" fontId="24" fillId="0" borderId="26" xfId="89" applyFont="1" applyBorder="1" applyAlignment="1" applyProtection="1">
      <alignment/>
      <protection/>
    </xf>
    <xf numFmtId="0" fontId="24" fillId="0" borderId="0" xfId="89" applyFont="1" applyBorder="1" applyAlignment="1" applyProtection="1">
      <alignment/>
      <protection/>
    </xf>
    <xf numFmtId="0" fontId="0" fillId="52" borderId="23" xfId="0" applyFont="1" applyFill="1" applyBorder="1" applyAlignment="1">
      <alignment horizontal="center"/>
    </xf>
    <xf numFmtId="0" fontId="0" fillId="52" borderId="24" xfId="0" applyFont="1" applyFill="1" applyBorder="1" applyAlignment="1">
      <alignment horizontal="center"/>
    </xf>
    <xf numFmtId="0" fontId="89" fillId="54" borderId="16" xfId="0" applyFont="1" applyFill="1" applyBorder="1" applyAlignment="1">
      <alignment horizontal="center" vertical="center" wrapText="1"/>
    </xf>
    <xf numFmtId="0" fontId="89" fillId="54" borderId="20" xfId="0" applyFont="1" applyFill="1" applyBorder="1" applyAlignment="1">
      <alignment horizontal="center" vertical="center" wrapText="1"/>
    </xf>
    <xf numFmtId="0" fontId="89" fillId="54" borderId="45" xfId="0" applyFont="1" applyFill="1" applyBorder="1" applyAlignment="1">
      <alignment horizontal="center" vertical="center" wrapText="1"/>
    </xf>
    <xf numFmtId="4" fontId="90" fillId="54" borderId="16" xfId="0" applyNumberFormat="1" applyFont="1" applyFill="1" applyBorder="1" applyAlignment="1">
      <alignment horizontal="center" vertical="center" wrapText="1"/>
    </xf>
    <xf numFmtId="4" fontId="90" fillId="54" borderId="41" xfId="0" applyNumberFormat="1" applyFont="1" applyFill="1" applyBorder="1" applyAlignment="1">
      <alignment horizontal="center" vertical="center" wrapText="1"/>
    </xf>
    <xf numFmtId="0" fontId="97" fillId="52" borderId="118" xfId="0" applyFont="1" applyFill="1" applyBorder="1" applyAlignment="1">
      <alignment horizontal="center" wrapText="1"/>
    </xf>
    <xf numFmtId="0" fontId="97" fillId="52" borderId="22" xfId="0" applyFont="1" applyFill="1" applyBorder="1" applyAlignment="1">
      <alignment horizontal="center" wrapText="1"/>
    </xf>
    <xf numFmtId="0" fontId="97" fillId="52" borderId="79" xfId="0" applyFont="1" applyFill="1" applyBorder="1" applyAlignment="1">
      <alignment horizontal="center" wrapText="1"/>
    </xf>
    <xf numFmtId="0" fontId="97" fillId="52" borderId="26" xfId="0" applyFont="1" applyFill="1" applyBorder="1" applyAlignment="1">
      <alignment horizontal="center" wrapText="1"/>
    </xf>
    <xf numFmtId="0" fontId="97" fillId="52" borderId="0" xfId="0" applyFont="1" applyFill="1" applyBorder="1" applyAlignment="1">
      <alignment horizontal="center" wrapText="1"/>
    </xf>
    <xf numFmtId="0" fontId="97" fillId="52" borderId="62" xfId="0" applyFont="1" applyFill="1" applyBorder="1" applyAlignment="1">
      <alignment horizontal="center" wrapText="1"/>
    </xf>
    <xf numFmtId="0" fontId="88" fillId="52" borderId="26" xfId="0" applyFont="1" applyFill="1" applyBorder="1" applyAlignment="1">
      <alignment horizontal="center" vertical="top" wrapText="1"/>
    </xf>
    <xf numFmtId="0" fontId="88" fillId="52" borderId="0" xfId="0" applyFont="1" applyFill="1" applyBorder="1" applyAlignment="1">
      <alignment horizontal="center" vertical="top" wrapText="1"/>
    </xf>
    <xf numFmtId="0" fontId="88" fillId="52" borderId="62" xfId="0" applyFont="1" applyFill="1" applyBorder="1" applyAlignment="1">
      <alignment horizontal="center" vertical="top" wrapText="1"/>
    </xf>
    <xf numFmtId="0" fontId="26" fillId="52" borderId="28" xfId="0" applyFont="1" applyFill="1" applyBorder="1" applyAlignment="1">
      <alignment horizontal="center" vertical="center"/>
    </xf>
    <xf numFmtId="0" fontId="26" fillId="52" borderId="29" xfId="0" applyFont="1" applyFill="1" applyBorder="1" applyAlignment="1">
      <alignment horizontal="center" vertical="center"/>
    </xf>
    <xf numFmtId="0" fontId="26" fillId="52" borderId="47" xfId="0" applyFont="1" applyFill="1" applyBorder="1" applyAlignment="1">
      <alignment horizontal="center" vertical="center"/>
    </xf>
    <xf numFmtId="0" fontId="89" fillId="54" borderId="19" xfId="0" applyFont="1" applyFill="1" applyBorder="1" applyAlignment="1">
      <alignment horizontal="center" vertical="center" wrapText="1"/>
    </xf>
    <xf numFmtId="0" fontId="68" fillId="0" borderId="71" xfId="0" applyFont="1" applyBorder="1" applyAlignment="1">
      <alignment horizontal="center" vertical="center"/>
    </xf>
    <xf numFmtId="0" fontId="68" fillId="0" borderId="72" xfId="0" applyFont="1" applyBorder="1" applyAlignment="1">
      <alignment horizontal="center" vertical="center"/>
    </xf>
    <xf numFmtId="0" fontId="63" fillId="0" borderId="23" xfId="0" applyFont="1" applyBorder="1" applyAlignment="1">
      <alignment horizontal="right" vertical="center"/>
    </xf>
    <xf numFmtId="0" fontId="63" fillId="0" borderId="24" xfId="0" applyFont="1" applyBorder="1" applyAlignment="1">
      <alignment horizontal="right" vertical="center"/>
    </xf>
    <xf numFmtId="0" fontId="63" fillId="0" borderId="125" xfId="0" applyFont="1" applyBorder="1" applyAlignment="1">
      <alignment horizontal="right" vertical="center"/>
    </xf>
    <xf numFmtId="0" fontId="61" fillId="0" borderId="126" xfId="0" applyFont="1" applyBorder="1" applyAlignment="1">
      <alignment horizontal="center" vertical="center"/>
    </xf>
    <xf numFmtId="0" fontId="61" fillId="0" borderId="127" xfId="0" applyFont="1" applyBorder="1" applyAlignment="1">
      <alignment horizontal="center" vertical="center"/>
    </xf>
    <xf numFmtId="0" fontId="63" fillId="0" borderId="65" xfId="0" applyFont="1" applyBorder="1" applyAlignment="1">
      <alignment horizontal="center" vertical="center"/>
    </xf>
    <xf numFmtId="171" fontId="63" fillId="0" borderId="66" xfId="0" applyNumberFormat="1" applyFont="1" applyBorder="1" applyAlignment="1">
      <alignment horizontal="left" vertical="center"/>
    </xf>
    <xf numFmtId="10" fontId="62" fillId="0" borderId="66" xfId="95" applyNumberFormat="1" applyFont="1" applyBorder="1" applyAlignment="1">
      <alignment horizontal="center" vertical="center"/>
    </xf>
    <xf numFmtId="4" fontId="62" fillId="0" borderId="66" xfId="101" applyNumberFormat="1" applyFont="1" applyBorder="1" applyAlignment="1">
      <alignment horizontal="center" vertical="center"/>
    </xf>
    <xf numFmtId="171" fontId="63" fillId="0" borderId="66" xfId="0" applyNumberFormat="1" applyFont="1" applyBorder="1" applyAlignment="1">
      <alignment horizontal="left" vertical="center" wrapText="1"/>
    </xf>
    <xf numFmtId="224" fontId="63" fillId="0" borderId="66" xfId="0" applyNumberFormat="1" applyFont="1" applyBorder="1" applyAlignment="1">
      <alignment horizontal="left" vertical="center"/>
    </xf>
    <xf numFmtId="0" fontId="63" fillId="0" borderId="66" xfId="0" applyFont="1" applyBorder="1" applyAlignment="1">
      <alignment horizontal="left" vertical="center"/>
    </xf>
    <xf numFmtId="0" fontId="63" fillId="0" borderId="66" xfId="0" applyFont="1" applyBorder="1" applyAlignment="1">
      <alignment horizontal="justify" vertical="center"/>
    </xf>
    <xf numFmtId="0" fontId="67" fillId="0" borderId="23" xfId="0" applyFont="1" applyBorder="1" applyAlignment="1">
      <alignment horizontal="left"/>
    </xf>
    <xf numFmtId="0" fontId="67" fillId="0" borderId="24" xfId="0" applyFont="1" applyBorder="1" applyAlignment="1">
      <alignment horizontal="left"/>
    </xf>
    <xf numFmtId="0" fontId="67" fillId="0" borderId="97" xfId="0" applyFont="1" applyBorder="1" applyAlignment="1">
      <alignment horizontal="left"/>
    </xf>
    <xf numFmtId="0" fontId="63" fillId="0" borderId="128" xfId="0" applyFont="1" applyBorder="1" applyAlignment="1">
      <alignment horizontal="center" vertical="center"/>
    </xf>
    <xf numFmtId="0" fontId="63" fillId="0" borderId="91" xfId="0" applyFont="1" applyBorder="1" applyAlignment="1">
      <alignment horizontal="justify" vertical="center"/>
    </xf>
    <xf numFmtId="0" fontId="98" fillId="0" borderId="66" xfId="0" applyFont="1" applyBorder="1" applyAlignment="1">
      <alignment/>
    </xf>
    <xf numFmtId="10" fontId="62" fillId="0" borderId="91" xfId="95" applyNumberFormat="1" applyFont="1" applyBorder="1" applyAlignment="1">
      <alignment horizontal="center" vertical="center"/>
    </xf>
    <xf numFmtId="4" fontId="62" fillId="0" borderId="91" xfId="101" applyNumberFormat="1" applyFont="1" applyBorder="1" applyAlignment="1">
      <alignment horizontal="center" vertical="center"/>
    </xf>
    <xf numFmtId="0" fontId="63" fillId="0" borderId="129" xfId="0" applyFont="1" applyBorder="1" applyAlignment="1">
      <alignment horizontal="right" vertical="center"/>
    </xf>
    <xf numFmtId="0" fontId="63" fillId="0" borderId="130" xfId="0" applyFont="1" applyBorder="1" applyAlignment="1">
      <alignment horizontal="right" vertical="center"/>
    </xf>
    <xf numFmtId="0" fontId="63" fillId="0" borderId="131" xfId="0" applyFont="1" applyBorder="1" applyAlignment="1">
      <alignment horizontal="right" vertical="center"/>
    </xf>
    <xf numFmtId="0" fontId="63" fillId="0" borderId="132" xfId="0" applyFont="1" applyBorder="1" applyAlignment="1">
      <alignment horizontal="right" vertical="center"/>
    </xf>
    <xf numFmtId="0" fontId="63" fillId="0" borderId="133" xfId="0" applyFont="1" applyBorder="1" applyAlignment="1">
      <alignment horizontal="right" vertical="center"/>
    </xf>
    <xf numFmtId="0" fontId="63" fillId="0" borderId="134" xfId="0" applyFont="1" applyBorder="1" applyAlignment="1">
      <alignment horizontal="right" vertical="center"/>
    </xf>
    <xf numFmtId="0" fontId="65" fillId="0" borderId="118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79" xfId="0" applyFont="1" applyBorder="1" applyAlignment="1">
      <alignment horizontal="center"/>
    </xf>
    <xf numFmtId="0" fontId="50" fillId="0" borderId="2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61" fillId="0" borderId="7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171" fontId="62" fillId="0" borderId="135" xfId="101" applyFont="1" applyBorder="1" applyAlignment="1">
      <alignment horizontal="center" textRotation="90"/>
    </xf>
    <xf numFmtId="0" fontId="98" fillId="0" borderId="18" xfId="0" applyFont="1" applyBorder="1" applyAlignment="1">
      <alignment/>
    </xf>
    <xf numFmtId="0" fontId="61" fillId="0" borderId="120" xfId="0" applyFont="1" applyBorder="1" applyAlignment="1">
      <alignment horizontal="center" vertical="center"/>
    </xf>
    <xf numFmtId="0" fontId="61" fillId="0" borderId="121" xfId="0" applyFont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62" xfId="0" applyFont="1" applyFill="1" applyBorder="1" applyAlignment="1">
      <alignment horizontal="center" vertical="center" wrapText="1"/>
    </xf>
    <xf numFmtId="0" fontId="23" fillId="55" borderId="118" xfId="92" applyFont="1" applyFill="1" applyBorder="1" applyAlignment="1">
      <alignment horizontal="center" vertical="center" wrapText="1"/>
      <protection/>
    </xf>
    <xf numFmtId="0" fontId="23" fillId="55" borderId="22" xfId="92" applyFont="1" applyFill="1" applyBorder="1" applyAlignment="1">
      <alignment horizontal="center" vertical="center" wrapText="1"/>
      <protection/>
    </xf>
    <xf numFmtId="0" fontId="23" fillId="55" borderId="26" xfId="92" applyFont="1" applyFill="1" applyBorder="1" applyAlignment="1">
      <alignment horizontal="center" vertical="center" wrapText="1"/>
      <protection/>
    </xf>
    <xf numFmtId="0" fontId="23" fillId="55" borderId="0" xfId="92" applyFont="1" applyFill="1" applyBorder="1" applyAlignment="1">
      <alignment horizontal="center" vertical="center" wrapText="1"/>
      <protection/>
    </xf>
    <xf numFmtId="0" fontId="31" fillId="52" borderId="0" xfId="88" applyFont="1" applyFill="1" applyBorder="1" applyAlignment="1">
      <alignment horizontal="center" vertical="center" wrapText="1"/>
      <protection/>
    </xf>
    <xf numFmtId="0" fontId="31" fillId="52" borderId="136" xfId="88" applyFont="1" applyFill="1" applyBorder="1" applyAlignment="1">
      <alignment horizontal="center" vertical="center" wrapText="1"/>
      <protection/>
    </xf>
    <xf numFmtId="0" fontId="8" fillId="52" borderId="41" xfId="88" applyFont="1" applyFill="1" applyBorder="1" applyAlignment="1">
      <alignment horizontal="center" vertical="center" wrapText="1"/>
      <protection/>
    </xf>
    <xf numFmtId="0" fontId="31" fillId="52" borderId="80" xfId="88" applyFont="1" applyFill="1" applyBorder="1" applyAlignment="1">
      <alignment horizontal="center" vertical="center" wrapText="1"/>
      <protection/>
    </xf>
    <xf numFmtId="0" fontId="31" fillId="52" borderId="124" xfId="88" applyFont="1" applyFill="1" applyBorder="1" applyAlignment="1">
      <alignment horizontal="center" vertical="center" wrapText="1"/>
      <protection/>
    </xf>
    <xf numFmtId="0" fontId="8" fillId="52" borderId="19" xfId="88" applyFont="1" applyFill="1" applyBorder="1" applyAlignment="1">
      <alignment horizontal="center" vertical="center" wrapText="1"/>
      <protection/>
    </xf>
    <xf numFmtId="0" fontId="8" fillId="52" borderId="16" xfId="88" applyFont="1" applyFill="1" applyBorder="1" applyAlignment="1">
      <alignment horizontal="center" vertical="center" wrapText="1"/>
      <protection/>
    </xf>
    <xf numFmtId="0" fontId="4" fillId="52" borderId="0" xfId="88" applyFont="1" applyFill="1" applyBorder="1" applyAlignment="1">
      <alignment horizontal="left" vertical="top" wrapText="1"/>
      <protection/>
    </xf>
    <xf numFmtId="0" fontId="4" fillId="52" borderId="62" xfId="88" applyFont="1" applyFill="1" applyBorder="1" applyAlignment="1">
      <alignment horizontal="left" vertical="top" wrapText="1"/>
      <protection/>
    </xf>
    <xf numFmtId="0" fontId="4" fillId="52" borderId="0" xfId="88" applyFont="1" applyFill="1" applyBorder="1" applyAlignment="1">
      <alignment horizontal="left" vertical="top"/>
      <protection/>
    </xf>
    <xf numFmtId="0" fontId="4" fillId="52" borderId="62" xfId="88" applyFont="1" applyFill="1" applyBorder="1" applyAlignment="1">
      <alignment horizontal="left" vertical="top"/>
      <protection/>
    </xf>
    <xf numFmtId="0" fontId="8" fillId="52" borderId="28" xfId="88" applyFont="1" applyFill="1" applyBorder="1" applyAlignment="1">
      <alignment horizontal="center"/>
      <protection/>
    </xf>
    <xf numFmtId="0" fontId="8" fillId="52" borderId="29" xfId="88" applyFont="1" applyFill="1" applyBorder="1" applyAlignment="1">
      <alignment horizontal="center"/>
      <protection/>
    </xf>
    <xf numFmtId="0" fontId="8" fillId="52" borderId="47" xfId="88" applyFont="1" applyFill="1" applyBorder="1" applyAlignment="1">
      <alignment horizontal="center"/>
      <protection/>
    </xf>
    <xf numFmtId="0" fontId="89" fillId="0" borderId="20" xfId="0" applyFont="1" applyBorder="1" applyAlignment="1">
      <alignment horizontal="center"/>
    </xf>
    <xf numFmtId="0" fontId="89" fillId="0" borderId="29" xfId="0" applyFont="1" applyBorder="1" applyAlignment="1">
      <alignment horizontal="center"/>
    </xf>
    <xf numFmtId="0" fontId="89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99" fillId="0" borderId="20" xfId="0" applyFont="1" applyBorder="1" applyAlignment="1">
      <alignment horizontal="left" wrapText="1"/>
    </xf>
    <xf numFmtId="0" fontId="99" fillId="0" borderId="29" xfId="0" applyFont="1" applyBorder="1" applyAlignment="1">
      <alignment horizontal="left" wrapText="1"/>
    </xf>
    <xf numFmtId="0" fontId="99" fillId="0" borderId="21" xfId="0" applyFont="1" applyBorder="1" applyAlignment="1">
      <alignment horizontal="left" wrapText="1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54" borderId="28" xfId="0" applyFill="1" applyBorder="1" applyAlignment="1">
      <alignment horizontal="center"/>
    </xf>
    <xf numFmtId="0" fontId="0" fillId="54" borderId="29" xfId="0" applyFill="1" applyBorder="1" applyAlignment="1">
      <alignment horizontal="center"/>
    </xf>
    <xf numFmtId="0" fontId="0" fillId="54" borderId="47" xfId="0" applyFill="1" applyBorder="1" applyAlignment="1">
      <alignment horizontal="center"/>
    </xf>
    <xf numFmtId="0" fontId="0" fillId="0" borderId="2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21" xfId="0" applyBorder="1" applyAlignment="1">
      <alignment horizontal="left"/>
    </xf>
    <xf numFmtId="178" fontId="29" fillId="52" borderId="20" xfId="0" applyNumberFormat="1" applyFont="1" applyFill="1" applyBorder="1" applyAlignment="1">
      <alignment horizontal="left" vertical="center" wrapText="1"/>
    </xf>
    <xf numFmtId="178" fontId="29" fillId="52" borderId="29" xfId="0" applyNumberFormat="1" applyFont="1" applyFill="1" applyBorder="1" applyAlignment="1">
      <alignment horizontal="left" vertical="center" wrapText="1"/>
    </xf>
    <xf numFmtId="178" fontId="29" fillId="52" borderId="21" xfId="0" applyNumberFormat="1" applyFont="1" applyFill="1" applyBorder="1" applyAlignment="1">
      <alignment horizontal="left" vertical="center" wrapText="1"/>
    </xf>
    <xf numFmtId="178" fontId="29" fillId="52" borderId="20" xfId="0" applyNumberFormat="1" applyFont="1" applyFill="1" applyBorder="1" applyAlignment="1">
      <alignment horizontal="left" vertical="top" wrapText="1"/>
    </xf>
    <xf numFmtId="178" fontId="29" fillId="52" borderId="29" xfId="0" applyNumberFormat="1" applyFont="1" applyFill="1" applyBorder="1" applyAlignment="1">
      <alignment horizontal="left" vertical="top" wrapText="1"/>
    </xf>
    <xf numFmtId="178" fontId="29" fillId="52" borderId="21" xfId="0" applyNumberFormat="1" applyFont="1" applyFill="1" applyBorder="1" applyAlignment="1">
      <alignment horizontal="left" vertical="top" wrapText="1"/>
    </xf>
    <xf numFmtId="0" fontId="4" fillId="52" borderId="32" xfId="88" applyFont="1" applyFill="1" applyBorder="1" applyAlignment="1">
      <alignment horizontal="right"/>
      <protection/>
    </xf>
    <xf numFmtId="0" fontId="4" fillId="52" borderId="117" xfId="88" applyFont="1" applyFill="1" applyBorder="1" applyAlignment="1">
      <alignment horizontal="right"/>
      <protection/>
    </xf>
    <xf numFmtId="0" fontId="4" fillId="52" borderId="100" xfId="88" applyFont="1" applyFill="1" applyBorder="1" applyAlignment="1">
      <alignment horizontal="right"/>
      <protection/>
    </xf>
    <xf numFmtId="0" fontId="89" fillId="0" borderId="20" xfId="0" applyFont="1" applyBorder="1" applyAlignment="1">
      <alignment horizontal="center" vertical="center"/>
    </xf>
    <xf numFmtId="0" fontId="89" fillId="0" borderId="29" xfId="0" applyFont="1" applyBorder="1" applyAlignment="1">
      <alignment horizontal="center" vertical="center"/>
    </xf>
    <xf numFmtId="0" fontId="89" fillId="0" borderId="21" xfId="0" applyFont="1" applyBorder="1" applyAlignment="1">
      <alignment horizontal="center" vertical="center"/>
    </xf>
    <xf numFmtId="0" fontId="0" fillId="0" borderId="29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8" fillId="52" borderId="19" xfId="88" applyFont="1" applyFill="1" applyBorder="1" applyAlignment="1">
      <alignment horizontal="right"/>
      <protection/>
    </xf>
    <xf numFmtId="0" fontId="8" fillId="52" borderId="16" xfId="88" applyFont="1" applyFill="1" applyBorder="1" applyAlignment="1">
      <alignment horizontal="right"/>
      <protection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right"/>
    </xf>
    <xf numFmtId="0" fontId="8" fillId="52" borderId="0" xfId="88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3" fillId="0" borderId="117" xfId="0" applyFont="1" applyBorder="1" applyAlignment="1">
      <alignment horizontal="left" vertical="center" wrapText="1"/>
    </xf>
    <xf numFmtId="0" fontId="3" fillId="0" borderId="96" xfId="0" applyFont="1" applyBorder="1" applyAlignment="1">
      <alignment horizontal="left" vertical="center" wrapText="1"/>
    </xf>
  </cellXfs>
  <cellStyles count="110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Comma 2" xfId="59"/>
    <cellStyle name="Comma 3" xfId="60"/>
    <cellStyle name="Comma 4" xfId="61"/>
    <cellStyle name="Comma 4 2" xfId="62"/>
    <cellStyle name="Comma 5" xfId="63"/>
    <cellStyle name="Comma 5 2" xfId="64"/>
    <cellStyle name="Ênfase1" xfId="65"/>
    <cellStyle name="Ênfase1 2" xfId="66"/>
    <cellStyle name="Ênfase2" xfId="67"/>
    <cellStyle name="Ênfase2 2" xfId="68"/>
    <cellStyle name="Ênfase3" xfId="69"/>
    <cellStyle name="Ênfase3 2" xfId="70"/>
    <cellStyle name="Ênfase4" xfId="71"/>
    <cellStyle name="Ênfase4 2" xfId="72"/>
    <cellStyle name="Ênfase5" xfId="73"/>
    <cellStyle name="Ênfase5 2" xfId="74"/>
    <cellStyle name="Ênfase6" xfId="75"/>
    <cellStyle name="Ênfase6 2" xfId="76"/>
    <cellStyle name="Entrada" xfId="77"/>
    <cellStyle name="Entrada 2" xfId="78"/>
    <cellStyle name="Hyperlink" xfId="79"/>
    <cellStyle name="Followed Hyperlink" xfId="80"/>
    <cellStyle name="Incorreto" xfId="81"/>
    <cellStyle name="Incorreto 2" xfId="82"/>
    <cellStyle name="Currency" xfId="83"/>
    <cellStyle name="Currency [0]" xfId="84"/>
    <cellStyle name="Moeda 2" xfId="85"/>
    <cellStyle name="Neutra" xfId="86"/>
    <cellStyle name="Neutra 2" xfId="87"/>
    <cellStyle name="Normal 10 4" xfId="88"/>
    <cellStyle name="Normal 2" xfId="89"/>
    <cellStyle name="Normal 3" xfId="90"/>
    <cellStyle name="Normal 3 3" xfId="91"/>
    <cellStyle name="Normal 61 2" xfId="92"/>
    <cellStyle name="Nota" xfId="93"/>
    <cellStyle name="Nota 2" xfId="94"/>
    <cellStyle name="Percent" xfId="95"/>
    <cellStyle name="Porcentagem 2" xfId="96"/>
    <cellStyle name="Saída" xfId="97"/>
    <cellStyle name="Saída 2" xfId="98"/>
    <cellStyle name="Comma [0]" xfId="99"/>
    <cellStyle name="Separador de milhares 2" xfId="100"/>
    <cellStyle name="Separador de milhares 2 2" xfId="101"/>
    <cellStyle name="Separador de milhares 3" xfId="102"/>
    <cellStyle name="Separador de milhares 3 2" xfId="103"/>
    <cellStyle name="Separador de milhares 3 3" xfId="104"/>
    <cellStyle name="Separador de milhares 4" xfId="105"/>
    <cellStyle name="Texto de Aviso" xfId="106"/>
    <cellStyle name="Texto de Aviso 2" xfId="107"/>
    <cellStyle name="Texto Explicativo" xfId="108"/>
    <cellStyle name="Texto Explicativo 2" xfId="109"/>
    <cellStyle name="Título" xfId="110"/>
    <cellStyle name="Título 1" xfId="111"/>
    <cellStyle name="Título 1 2" xfId="112"/>
    <cellStyle name="Título 2" xfId="113"/>
    <cellStyle name="Título 2 2" xfId="114"/>
    <cellStyle name="Título 3" xfId="115"/>
    <cellStyle name="Título 3 2" xfId="116"/>
    <cellStyle name="Título 4" xfId="117"/>
    <cellStyle name="Título 4 2" xfId="118"/>
    <cellStyle name="Título 5" xfId="119"/>
    <cellStyle name="Total" xfId="120"/>
    <cellStyle name="Total 2" xfId="121"/>
    <cellStyle name="Comma" xfId="122"/>
    <cellStyle name="Vírgula 2" xfId="123"/>
  </cellStyles>
  <dxfs count="75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114300</xdr:rowOff>
    </xdr:from>
    <xdr:to>
      <xdr:col>10</xdr:col>
      <xdr:colOff>190500</xdr:colOff>
      <xdr:row>0</xdr:row>
      <xdr:rowOff>609600</xdr:rowOff>
    </xdr:to>
    <xdr:pic>
      <xdr:nvPicPr>
        <xdr:cNvPr id="1" name="Imagem 4" descr="\\SHARECENTER\Projetos\PROJETOS\0 - BIBLIOTECA\logo-viavo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1430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28575</xdr:rowOff>
    </xdr:from>
    <xdr:to>
      <xdr:col>1</xdr:col>
      <xdr:colOff>400050</xdr:colOff>
      <xdr:row>0</xdr:row>
      <xdr:rowOff>752475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857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0</xdr:row>
      <xdr:rowOff>28575</xdr:rowOff>
    </xdr:from>
    <xdr:to>
      <xdr:col>8</xdr:col>
      <xdr:colOff>476250</xdr:colOff>
      <xdr:row>2</xdr:row>
      <xdr:rowOff>123825</xdr:rowOff>
    </xdr:to>
    <xdr:pic>
      <xdr:nvPicPr>
        <xdr:cNvPr id="1" name="Imagem 4" descr="\\SHARECENTER\Projetos\PROJETOS\0 - BIBLIOTECA\logo-viavo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8575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0</xdr:row>
      <xdr:rowOff>66675</xdr:rowOff>
    </xdr:from>
    <xdr:to>
      <xdr:col>1</xdr:col>
      <xdr:colOff>695325</xdr:colOff>
      <xdr:row>4</xdr:row>
      <xdr:rowOff>85725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6675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180975</xdr:rowOff>
    </xdr:from>
    <xdr:to>
      <xdr:col>1</xdr:col>
      <xdr:colOff>247650</xdr:colOff>
      <xdr:row>3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171450</xdr:rowOff>
    </xdr:from>
    <xdr:to>
      <xdr:col>9</xdr:col>
      <xdr:colOff>361950</xdr:colOff>
      <xdr:row>1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17145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180975</xdr:rowOff>
    </xdr:from>
    <xdr:to>
      <xdr:col>0</xdr:col>
      <xdr:colOff>942975</xdr:colOff>
      <xdr:row>2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0</xdr:row>
      <xdr:rowOff>209550</xdr:rowOff>
    </xdr:from>
    <xdr:to>
      <xdr:col>9</xdr:col>
      <xdr:colOff>304800</xdr:colOff>
      <xdr:row>2</xdr:row>
      <xdr:rowOff>19050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20955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781050</xdr:colOff>
      <xdr:row>0</xdr:row>
      <xdr:rowOff>495300</xdr:rowOff>
    </xdr:from>
    <xdr:to>
      <xdr:col>15</xdr:col>
      <xdr:colOff>1076325</xdr:colOff>
      <xdr:row>3</xdr:row>
      <xdr:rowOff>9525</xdr:rowOff>
    </xdr:to>
    <xdr:pic>
      <xdr:nvPicPr>
        <xdr:cNvPr id="1" name="Imagem 4" descr="\\SHARECENTER\Projetos\PROJETOS\0 - BIBLIOTECA\logo-viavo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97050" y="49530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333375</xdr:rowOff>
    </xdr:from>
    <xdr:to>
      <xdr:col>1</xdr:col>
      <xdr:colOff>952500</xdr:colOff>
      <xdr:row>3</xdr:row>
      <xdr:rowOff>171450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333375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0</xdr:rowOff>
    </xdr:from>
    <xdr:to>
      <xdr:col>3</xdr:col>
      <xdr:colOff>571500</xdr:colOff>
      <xdr:row>3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0"/>
          <a:ext cx="771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0</xdr:row>
      <xdr:rowOff>76200</xdr:rowOff>
    </xdr:from>
    <xdr:to>
      <xdr:col>15</xdr:col>
      <xdr:colOff>657225</xdr:colOff>
      <xdr:row>2</xdr:row>
      <xdr:rowOff>38100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20475" y="7620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152400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4.18\rede\DPRC\GCEG\Meus%20Documentos\Orcamentistas\Wellerson\Wellerson%202014\AA%20-%20Conclus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lusão de planin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P242"/>
  <sheetViews>
    <sheetView tabSelected="1" view="pageBreakPreview" zoomScaleSheetLayoutView="100" zoomScalePageLayoutView="70" workbookViewId="0" topLeftCell="A222">
      <selection activeCell="A237" sqref="A237:K238"/>
    </sheetView>
  </sheetViews>
  <sheetFormatPr defaultColWidth="9.00390625" defaultRowHeight="14.25"/>
  <cols>
    <col min="1" max="1" width="10.875" style="30" bestFit="1" customWidth="1"/>
    <col min="2" max="2" width="10.125" style="242" customWidth="1"/>
    <col min="3" max="3" width="9.625" style="30" customWidth="1"/>
    <col min="4" max="4" width="40.00390625" style="30" customWidth="1"/>
    <col min="5" max="5" width="8.75390625" style="30" bestFit="1" customWidth="1"/>
    <col min="6" max="6" width="11.375" style="162" customWidth="1"/>
    <col min="7" max="8" width="11.375" style="175" customWidth="1"/>
    <col min="9" max="9" width="13.625" style="176" customWidth="1"/>
    <col min="10" max="10" width="13.125" style="175" customWidth="1"/>
    <col min="11" max="11" width="13.125" style="406" customWidth="1"/>
    <col min="12" max="12" width="4.875" style="3" customWidth="1"/>
    <col min="13" max="13" width="12.75390625" style="177" hidden="1" customWidth="1"/>
    <col min="14" max="15" width="10.125" style="3" bestFit="1" customWidth="1"/>
    <col min="16" max="16384" width="9.00390625" style="3" customWidth="1"/>
  </cols>
  <sheetData>
    <row r="1" spans="1:13" s="155" customFormat="1" ht="64.5" customHeight="1" thickBot="1">
      <c r="A1" s="625" t="s">
        <v>354</v>
      </c>
      <c r="B1" s="626"/>
      <c r="C1" s="626"/>
      <c r="D1" s="626"/>
      <c r="E1" s="626"/>
      <c r="F1" s="626"/>
      <c r="G1" s="626"/>
      <c r="H1" s="626"/>
      <c r="I1" s="626"/>
      <c r="J1" s="626"/>
      <c r="K1" s="627"/>
      <c r="M1" s="393"/>
    </row>
    <row r="2" spans="1:13" s="155" customFormat="1" ht="14.25">
      <c r="A2" s="628" t="s">
        <v>377</v>
      </c>
      <c r="B2" s="629"/>
      <c r="C2" s="629"/>
      <c r="D2" s="629"/>
      <c r="E2" s="31"/>
      <c r="F2" s="32"/>
      <c r="G2" s="630" t="s">
        <v>390</v>
      </c>
      <c r="H2" s="630"/>
      <c r="I2" s="630"/>
      <c r="J2" s="630"/>
      <c r="K2" s="631"/>
      <c r="M2" s="393"/>
    </row>
    <row r="3" spans="1:13" s="155" customFormat="1" ht="39.75" customHeight="1">
      <c r="A3" s="632" t="s">
        <v>523</v>
      </c>
      <c r="B3" s="633"/>
      <c r="C3" s="633"/>
      <c r="D3" s="633"/>
      <c r="E3" s="633"/>
      <c r="F3" s="33"/>
      <c r="G3" s="634" t="s">
        <v>391</v>
      </c>
      <c r="H3" s="634"/>
      <c r="I3" s="634"/>
      <c r="J3" s="634"/>
      <c r="K3" s="635"/>
      <c r="M3" s="393"/>
    </row>
    <row r="4" spans="1:13" s="155" customFormat="1" ht="15" thickBot="1">
      <c r="A4" s="34"/>
      <c r="B4" s="243"/>
      <c r="C4" s="35"/>
      <c r="D4" s="35"/>
      <c r="E4" s="35"/>
      <c r="F4" s="36"/>
      <c r="G4" s="620" t="s">
        <v>389</v>
      </c>
      <c r="H4" s="620"/>
      <c r="I4" s="620"/>
      <c r="J4" s="620"/>
      <c r="K4" s="621"/>
      <c r="M4" s="393">
        <v>0.309</v>
      </c>
    </row>
    <row r="5" spans="1:13" s="155" customFormat="1" ht="20.25" customHeight="1" thickBot="1">
      <c r="A5" s="622" t="s">
        <v>380</v>
      </c>
      <c r="B5" s="623"/>
      <c r="C5" s="623"/>
      <c r="D5" s="623"/>
      <c r="E5" s="623"/>
      <c r="F5" s="623"/>
      <c r="G5" s="623"/>
      <c r="H5" s="623"/>
      <c r="I5" s="623"/>
      <c r="J5" s="623"/>
      <c r="K5" s="624"/>
      <c r="M5" s="393">
        <v>1.309</v>
      </c>
    </row>
    <row r="6" spans="1:13" s="155" customFormat="1" ht="38.25">
      <c r="A6" s="254" t="s">
        <v>381</v>
      </c>
      <c r="B6" s="255" t="s">
        <v>84</v>
      </c>
      <c r="C6" s="256" t="s">
        <v>0</v>
      </c>
      <c r="D6" s="257" t="s">
        <v>382</v>
      </c>
      <c r="E6" s="258" t="s">
        <v>383</v>
      </c>
      <c r="F6" s="259" t="s">
        <v>1</v>
      </c>
      <c r="G6" s="260" t="s">
        <v>384</v>
      </c>
      <c r="H6" s="260" t="s">
        <v>659</v>
      </c>
      <c r="I6" s="163" t="s">
        <v>385</v>
      </c>
      <c r="J6" s="163" t="s">
        <v>386</v>
      </c>
      <c r="K6" s="398" t="s">
        <v>387</v>
      </c>
      <c r="M6" s="393"/>
    </row>
    <row r="7" spans="1:14" ht="21" customHeight="1">
      <c r="A7" s="4"/>
      <c r="B7" s="244"/>
      <c r="C7" s="5" t="s">
        <v>40</v>
      </c>
      <c r="D7" s="6" t="s">
        <v>82</v>
      </c>
      <c r="E7" s="156"/>
      <c r="F7" s="157"/>
      <c r="G7" s="164"/>
      <c r="H7" s="164"/>
      <c r="I7" s="165"/>
      <c r="J7" s="166"/>
      <c r="K7" s="399"/>
      <c r="N7" s="158"/>
    </row>
    <row r="8" spans="1:14" ht="21" customHeight="1" thickBot="1">
      <c r="A8" s="7"/>
      <c r="B8" s="245" t="s">
        <v>907</v>
      </c>
      <c r="C8" s="37" t="s">
        <v>2</v>
      </c>
      <c r="D8" s="9" t="s">
        <v>906</v>
      </c>
      <c r="E8" s="10" t="s">
        <v>911</v>
      </c>
      <c r="F8" s="159">
        <v>1</v>
      </c>
      <c r="G8" s="167">
        <f>'ADM 01'!I17</f>
        <v>51419.68</v>
      </c>
      <c r="H8" s="167">
        <f>G8*$M$4</f>
        <v>15888.68</v>
      </c>
      <c r="I8" s="165">
        <f>G8+H8</f>
        <v>67308.36</v>
      </c>
      <c r="J8" s="168">
        <f>I8*F8</f>
        <v>67308.36</v>
      </c>
      <c r="K8" s="400">
        <f>J8/$J$236</f>
        <v>0.0460276</v>
      </c>
      <c r="M8" s="178"/>
      <c r="N8" s="158"/>
    </row>
    <row r="9" spans="1:14" ht="21" customHeight="1" thickBot="1">
      <c r="A9" s="139"/>
      <c r="B9" s="247"/>
      <c r="C9" s="140"/>
      <c r="D9" s="141" t="s">
        <v>87</v>
      </c>
      <c r="E9" s="142"/>
      <c r="F9" s="161"/>
      <c r="G9" s="171"/>
      <c r="H9" s="171"/>
      <c r="I9" s="171"/>
      <c r="J9" s="172">
        <f>J8</f>
        <v>67308.36</v>
      </c>
      <c r="K9" s="402">
        <f>J9/$J$236</f>
        <v>0.0460276</v>
      </c>
      <c r="N9" s="158"/>
    </row>
    <row r="10" spans="1:14" ht="21" customHeight="1">
      <c r="A10" s="4"/>
      <c r="B10" s="244"/>
      <c r="C10" s="5" t="s">
        <v>41</v>
      </c>
      <c r="D10" s="6" t="s">
        <v>34</v>
      </c>
      <c r="E10" s="156"/>
      <c r="F10" s="157"/>
      <c r="G10" s="164"/>
      <c r="H10" s="164"/>
      <c r="I10" s="165"/>
      <c r="J10" s="166"/>
      <c r="K10" s="399"/>
      <c r="N10" s="158"/>
    </row>
    <row r="11" spans="1:14" ht="34.5" customHeight="1" thickBot="1">
      <c r="A11" s="185" t="s">
        <v>86</v>
      </c>
      <c r="B11" s="246">
        <v>20305</v>
      </c>
      <c r="C11" s="180" t="s">
        <v>3</v>
      </c>
      <c r="D11" s="135" t="s">
        <v>85</v>
      </c>
      <c r="E11" s="181" t="s">
        <v>660</v>
      </c>
      <c r="F11" s="182">
        <f>'MEMÓRIA DE CÁLCULO'!J13</f>
        <v>8</v>
      </c>
      <c r="G11" s="183">
        <v>211.96</v>
      </c>
      <c r="H11" s="183">
        <f>G11*$M$4</f>
        <v>65.5</v>
      </c>
      <c r="I11" s="174">
        <f>G11+H11</f>
        <v>277.46</v>
      </c>
      <c r="J11" s="184">
        <f>I11*F11</f>
        <v>2219.68</v>
      </c>
      <c r="K11" s="401">
        <f>J11/$J$236</f>
        <v>0.0015179</v>
      </c>
      <c r="N11" s="158"/>
    </row>
    <row r="12" spans="1:14" ht="21" customHeight="1" thickBot="1">
      <c r="A12" s="139"/>
      <c r="B12" s="247"/>
      <c r="C12" s="140"/>
      <c r="D12" s="141" t="s">
        <v>89</v>
      </c>
      <c r="E12" s="142"/>
      <c r="F12" s="161"/>
      <c r="G12" s="171"/>
      <c r="H12" s="171"/>
      <c r="I12" s="171"/>
      <c r="J12" s="172">
        <f>J11</f>
        <v>2219.68</v>
      </c>
      <c r="K12" s="402">
        <f>J12/$J$236</f>
        <v>0.0015179</v>
      </c>
      <c r="N12" s="158"/>
    </row>
    <row r="13" spans="1:13" s="16" customFormat="1" ht="21" customHeight="1">
      <c r="A13" s="136"/>
      <c r="B13" s="248"/>
      <c r="C13" s="137" t="s">
        <v>42</v>
      </c>
      <c r="D13" s="6" t="s">
        <v>81</v>
      </c>
      <c r="E13" s="156"/>
      <c r="F13" s="157"/>
      <c r="G13" s="173"/>
      <c r="H13" s="173"/>
      <c r="I13" s="173"/>
      <c r="J13" s="173"/>
      <c r="K13" s="403"/>
      <c r="M13" s="177"/>
    </row>
    <row r="14" spans="1:13" s="16" customFormat="1" ht="21" customHeight="1">
      <c r="A14" s="17" t="s">
        <v>86</v>
      </c>
      <c r="B14" s="249" t="s">
        <v>91</v>
      </c>
      <c r="C14" s="18" t="s">
        <v>4</v>
      </c>
      <c r="D14" s="9" t="s">
        <v>90</v>
      </c>
      <c r="E14" s="19" t="s">
        <v>662</v>
      </c>
      <c r="F14" s="19">
        <f>'MEMÓRIA DE CÁLCULO'!J18</f>
        <v>24.99</v>
      </c>
      <c r="G14" s="167">
        <v>36.74</v>
      </c>
      <c r="H14" s="167">
        <f aca="true" t="shared" si="0" ref="H14:H21">G14*$M$4</f>
        <v>11.35</v>
      </c>
      <c r="I14" s="165">
        <f aca="true" t="shared" si="1" ref="I14:I21">G14+H14</f>
        <v>48.09</v>
      </c>
      <c r="J14" s="168">
        <f aca="true" t="shared" si="2" ref="J14:J21">I14*F14</f>
        <v>1201.77</v>
      </c>
      <c r="K14" s="400">
        <f aca="true" t="shared" si="3" ref="K14:K22">J14/$J$236</f>
        <v>0.0008218</v>
      </c>
      <c r="M14" s="177"/>
    </row>
    <row r="15" spans="1:13" s="16" customFormat="1" ht="21" customHeight="1">
      <c r="A15" s="17" t="s">
        <v>86</v>
      </c>
      <c r="B15" s="249" t="s">
        <v>93</v>
      </c>
      <c r="C15" s="18" t="s">
        <v>5</v>
      </c>
      <c r="D15" s="9" t="s">
        <v>92</v>
      </c>
      <c r="E15" s="19" t="s">
        <v>660</v>
      </c>
      <c r="F15" s="19">
        <f>'MEMÓRIA DE CÁLCULO'!J35</f>
        <v>551.54</v>
      </c>
      <c r="G15" s="167">
        <v>18</v>
      </c>
      <c r="H15" s="167">
        <f t="shared" si="0"/>
        <v>5.56</v>
      </c>
      <c r="I15" s="165">
        <f t="shared" si="1"/>
        <v>23.56</v>
      </c>
      <c r="J15" s="168">
        <f t="shared" si="2"/>
        <v>12994.28</v>
      </c>
      <c r="K15" s="400">
        <f t="shared" si="3"/>
        <v>0.0088859</v>
      </c>
      <c r="M15" s="177"/>
    </row>
    <row r="16" spans="1:13" s="16" customFormat="1" ht="27.75" customHeight="1">
      <c r="A16" s="17" t="s">
        <v>86</v>
      </c>
      <c r="B16" s="249" t="s">
        <v>95</v>
      </c>
      <c r="C16" s="18" t="s">
        <v>39</v>
      </c>
      <c r="D16" s="9" t="s">
        <v>94</v>
      </c>
      <c r="E16" s="19" t="s">
        <v>660</v>
      </c>
      <c r="F16" s="19">
        <f>'MEMÓRIA DE CÁLCULO'!J40</f>
        <v>551.54</v>
      </c>
      <c r="G16" s="167">
        <v>4.69</v>
      </c>
      <c r="H16" s="167">
        <f t="shared" si="0"/>
        <v>1.45</v>
      </c>
      <c r="I16" s="165">
        <f t="shared" si="1"/>
        <v>6.14</v>
      </c>
      <c r="J16" s="168">
        <f t="shared" si="2"/>
        <v>3386.46</v>
      </c>
      <c r="K16" s="400">
        <f t="shared" si="3"/>
        <v>0.0023158</v>
      </c>
      <c r="M16" s="177"/>
    </row>
    <row r="17" spans="1:13" s="16" customFormat="1" ht="21" customHeight="1">
      <c r="A17" s="17" t="s">
        <v>86</v>
      </c>
      <c r="B17" s="249" t="s">
        <v>97</v>
      </c>
      <c r="C17" s="18" t="s">
        <v>43</v>
      </c>
      <c r="D17" s="9" t="s">
        <v>96</v>
      </c>
      <c r="E17" s="19" t="s">
        <v>24</v>
      </c>
      <c r="F17" s="19">
        <f>'MEMÓRIA DE CÁLCULO'!J44</f>
        <v>16</v>
      </c>
      <c r="G17" s="167">
        <v>12.64</v>
      </c>
      <c r="H17" s="167">
        <f t="shared" si="0"/>
        <v>3.91</v>
      </c>
      <c r="I17" s="165">
        <f t="shared" si="1"/>
        <v>16.55</v>
      </c>
      <c r="J17" s="168">
        <f t="shared" si="2"/>
        <v>264.8</v>
      </c>
      <c r="K17" s="400">
        <f t="shared" si="3"/>
        <v>0.0001811</v>
      </c>
      <c r="M17" s="177"/>
    </row>
    <row r="18" spans="1:13" s="16" customFormat="1" ht="21" customHeight="1">
      <c r="A18" s="17" t="s">
        <v>86</v>
      </c>
      <c r="B18" s="249" t="s">
        <v>117</v>
      </c>
      <c r="C18" s="18" t="s">
        <v>44</v>
      </c>
      <c r="D18" s="9" t="s">
        <v>116</v>
      </c>
      <c r="E18" s="19" t="s">
        <v>24</v>
      </c>
      <c r="F18" s="19">
        <f>'MEMÓRIA DE CÁLCULO'!J51</f>
        <v>13</v>
      </c>
      <c r="G18" s="167">
        <v>6.76</v>
      </c>
      <c r="H18" s="167">
        <f t="shared" si="0"/>
        <v>2.09</v>
      </c>
      <c r="I18" s="165">
        <f t="shared" si="1"/>
        <v>8.85</v>
      </c>
      <c r="J18" s="168">
        <f t="shared" si="2"/>
        <v>115.05</v>
      </c>
      <c r="K18" s="400">
        <f t="shared" si="3"/>
        <v>7.87E-05</v>
      </c>
      <c r="M18" s="394"/>
    </row>
    <row r="19" spans="1:13" s="16" customFormat="1" ht="35.25" customHeight="1">
      <c r="A19" s="17" t="s">
        <v>86</v>
      </c>
      <c r="B19" s="249" t="s">
        <v>99</v>
      </c>
      <c r="C19" s="18" t="s">
        <v>45</v>
      </c>
      <c r="D19" s="9" t="s">
        <v>98</v>
      </c>
      <c r="E19" s="19" t="s">
        <v>24</v>
      </c>
      <c r="F19" s="19">
        <f>'MEMÓRIA DE CÁLCULO'!J58</f>
        <v>60</v>
      </c>
      <c r="G19" s="167">
        <v>6.76</v>
      </c>
      <c r="H19" s="167">
        <f t="shared" si="0"/>
        <v>2.09</v>
      </c>
      <c r="I19" s="165">
        <f t="shared" si="1"/>
        <v>8.85</v>
      </c>
      <c r="J19" s="168">
        <f t="shared" si="2"/>
        <v>531</v>
      </c>
      <c r="K19" s="400">
        <f t="shared" si="3"/>
        <v>0.0003631</v>
      </c>
      <c r="M19" s="394"/>
    </row>
    <row r="20" spans="1:13" s="16" customFormat="1" ht="35.25" customHeight="1">
      <c r="A20" s="17" t="s">
        <v>86</v>
      </c>
      <c r="B20" s="249" t="s">
        <v>119</v>
      </c>
      <c r="C20" s="18" t="s">
        <v>46</v>
      </c>
      <c r="D20" s="9" t="s">
        <v>118</v>
      </c>
      <c r="E20" s="19" t="s">
        <v>660</v>
      </c>
      <c r="F20" s="19">
        <f>'MEMÓRIA DE CÁLCULO'!J62</f>
        <v>26.67</v>
      </c>
      <c r="G20" s="167">
        <v>9.8</v>
      </c>
      <c r="H20" s="167">
        <f t="shared" si="0"/>
        <v>3.03</v>
      </c>
      <c r="I20" s="165">
        <f t="shared" si="1"/>
        <v>12.83</v>
      </c>
      <c r="J20" s="168">
        <f t="shared" si="2"/>
        <v>342.18</v>
      </c>
      <c r="K20" s="400">
        <f t="shared" si="3"/>
        <v>0.000234</v>
      </c>
      <c r="M20" s="394"/>
    </row>
    <row r="21" spans="1:13" s="16" customFormat="1" ht="64.5" thickBot="1">
      <c r="A21" s="17" t="s">
        <v>86</v>
      </c>
      <c r="B21" s="249" t="s">
        <v>101</v>
      </c>
      <c r="C21" s="18" t="s">
        <v>47</v>
      </c>
      <c r="D21" s="9" t="s">
        <v>100</v>
      </c>
      <c r="E21" s="19" t="s">
        <v>662</v>
      </c>
      <c r="F21" s="19">
        <f>'MEMÓRIA DE CÁLCULO'!J70</f>
        <v>117.58</v>
      </c>
      <c r="G21" s="167">
        <v>45.59</v>
      </c>
      <c r="H21" s="167">
        <f t="shared" si="0"/>
        <v>14.09</v>
      </c>
      <c r="I21" s="165">
        <f t="shared" si="1"/>
        <v>59.68</v>
      </c>
      <c r="J21" s="168">
        <f t="shared" si="2"/>
        <v>7017.17</v>
      </c>
      <c r="K21" s="400">
        <f t="shared" si="3"/>
        <v>0.0047986</v>
      </c>
      <c r="M21" s="394"/>
    </row>
    <row r="22" spans="1:14" ht="21" customHeight="1" thickBot="1">
      <c r="A22" s="139"/>
      <c r="B22" s="247"/>
      <c r="C22" s="140"/>
      <c r="D22" s="141" t="s">
        <v>102</v>
      </c>
      <c r="E22" s="142"/>
      <c r="F22" s="161"/>
      <c r="G22" s="171"/>
      <c r="H22" s="171"/>
      <c r="I22" s="171"/>
      <c r="J22" s="172">
        <f>SUM(J14:J21)</f>
        <v>25852.71</v>
      </c>
      <c r="K22" s="402">
        <f t="shared" si="3"/>
        <v>0.0176789</v>
      </c>
      <c r="N22" s="158"/>
    </row>
    <row r="23" spans="1:13" s="16" customFormat="1" ht="21" customHeight="1">
      <c r="A23" s="12"/>
      <c r="B23" s="250"/>
      <c r="C23" s="13" t="s">
        <v>48</v>
      </c>
      <c r="D23" s="14" t="s">
        <v>107</v>
      </c>
      <c r="E23" s="19"/>
      <c r="F23" s="19"/>
      <c r="G23" s="169"/>
      <c r="H23" s="169"/>
      <c r="I23" s="169"/>
      <c r="J23" s="169"/>
      <c r="K23" s="404"/>
      <c r="M23" s="177"/>
    </row>
    <row r="24" spans="1:13" s="16" customFormat="1" ht="51">
      <c r="A24" s="17" t="s">
        <v>86</v>
      </c>
      <c r="B24" s="249">
        <v>40238</v>
      </c>
      <c r="C24" s="18" t="s">
        <v>6</v>
      </c>
      <c r="D24" s="9" t="s">
        <v>104</v>
      </c>
      <c r="E24" s="19" t="s">
        <v>660</v>
      </c>
      <c r="F24" s="19">
        <f>'MEMÓRIA DE CÁLCULO'!J93</f>
        <v>405.87</v>
      </c>
      <c r="G24" s="167">
        <v>62.71</v>
      </c>
      <c r="H24" s="167">
        <f aca="true" t="shared" si="4" ref="H24:H29">G24*$M$4</f>
        <v>19.38</v>
      </c>
      <c r="I24" s="165">
        <f aca="true" t="shared" si="5" ref="I24:I29">G24+H24</f>
        <v>82.09</v>
      </c>
      <c r="J24" s="168">
        <f aca="true" t="shared" si="6" ref="J24:J29">I24*F24</f>
        <v>33317.87</v>
      </c>
      <c r="K24" s="400">
        <f aca="true" t="shared" si="7" ref="K24:K30">J24/$J$236</f>
        <v>0.0227838</v>
      </c>
      <c r="M24" s="394"/>
    </row>
    <row r="25" spans="1:13" s="16" customFormat="1" ht="51">
      <c r="A25" s="17" t="s">
        <v>86</v>
      </c>
      <c r="B25" s="249">
        <v>40240</v>
      </c>
      <c r="C25" s="18" t="s">
        <v>7</v>
      </c>
      <c r="D25" s="9" t="s">
        <v>280</v>
      </c>
      <c r="E25" s="19" t="s">
        <v>662</v>
      </c>
      <c r="F25" s="19">
        <f>'MEMÓRIA DE CÁLCULO'!J109</f>
        <v>36.11</v>
      </c>
      <c r="G25" s="167">
        <v>342.06</v>
      </c>
      <c r="H25" s="167">
        <f t="shared" si="4"/>
        <v>105.7</v>
      </c>
      <c r="I25" s="165">
        <f t="shared" si="5"/>
        <v>447.76</v>
      </c>
      <c r="J25" s="168">
        <f t="shared" si="6"/>
        <v>16168.61</v>
      </c>
      <c r="K25" s="400">
        <f t="shared" si="7"/>
        <v>0.0110566</v>
      </c>
      <c r="M25" s="394"/>
    </row>
    <row r="26" spans="1:13" s="16" customFormat="1" ht="51">
      <c r="A26" s="17" t="s">
        <v>86</v>
      </c>
      <c r="B26" s="249">
        <v>40253</v>
      </c>
      <c r="C26" s="18" t="s">
        <v>31</v>
      </c>
      <c r="D26" s="9" t="s">
        <v>279</v>
      </c>
      <c r="E26" s="19" t="s">
        <v>662</v>
      </c>
      <c r="F26" s="19">
        <f>'MEMÓRIA DE CÁLCULO'!J114</f>
        <v>30.54</v>
      </c>
      <c r="G26" s="167">
        <v>350.2</v>
      </c>
      <c r="H26" s="167">
        <f t="shared" si="4"/>
        <v>108.21</v>
      </c>
      <c r="I26" s="165">
        <f t="shared" si="5"/>
        <v>458.41</v>
      </c>
      <c r="J26" s="168">
        <f t="shared" si="6"/>
        <v>13999.84</v>
      </c>
      <c r="K26" s="400">
        <f t="shared" si="7"/>
        <v>0.0095735</v>
      </c>
      <c r="M26" s="394"/>
    </row>
    <row r="27" spans="1:13" s="16" customFormat="1" ht="38.25">
      <c r="A27" s="17" t="s">
        <v>86</v>
      </c>
      <c r="B27" s="249">
        <v>40328</v>
      </c>
      <c r="C27" s="18" t="s">
        <v>8</v>
      </c>
      <c r="D27" s="9" t="s">
        <v>105</v>
      </c>
      <c r="E27" s="19" t="s">
        <v>25</v>
      </c>
      <c r="F27" s="19">
        <f>'MEMÓRIA DE CÁLCULO'!J130</f>
        <v>1522.9</v>
      </c>
      <c r="G27" s="167">
        <v>6.69</v>
      </c>
      <c r="H27" s="167">
        <f t="shared" si="4"/>
        <v>2.07</v>
      </c>
      <c r="I27" s="165">
        <f t="shared" si="5"/>
        <v>8.76</v>
      </c>
      <c r="J27" s="168">
        <f t="shared" si="6"/>
        <v>13340.6</v>
      </c>
      <c r="K27" s="400">
        <f t="shared" si="7"/>
        <v>0.0091227</v>
      </c>
      <c r="M27" s="394"/>
    </row>
    <row r="28" spans="1:13" s="16" customFormat="1" ht="25.5">
      <c r="A28" s="17" t="s">
        <v>86</v>
      </c>
      <c r="B28" s="249">
        <v>40333</v>
      </c>
      <c r="C28" s="18" t="s">
        <v>49</v>
      </c>
      <c r="D28" s="9" t="s">
        <v>106</v>
      </c>
      <c r="E28" s="19" t="s">
        <v>25</v>
      </c>
      <c r="F28" s="19">
        <f>'MEMÓRIA DE CÁLCULO'!J146</f>
        <v>576.1</v>
      </c>
      <c r="G28" s="167">
        <v>6.73</v>
      </c>
      <c r="H28" s="167">
        <f t="shared" si="4"/>
        <v>2.08</v>
      </c>
      <c r="I28" s="165">
        <f t="shared" si="5"/>
        <v>8.81</v>
      </c>
      <c r="J28" s="168">
        <f t="shared" si="6"/>
        <v>5075.44</v>
      </c>
      <c r="K28" s="400">
        <f t="shared" si="7"/>
        <v>0.0034707</v>
      </c>
      <c r="M28" s="394"/>
    </row>
    <row r="29" spans="1:13" s="16" customFormat="1" ht="26.25" thickBot="1">
      <c r="A29" s="17" t="s">
        <v>86</v>
      </c>
      <c r="B29" s="249">
        <v>40810</v>
      </c>
      <c r="C29" s="18" t="s">
        <v>50</v>
      </c>
      <c r="D29" s="9" t="s">
        <v>120</v>
      </c>
      <c r="E29" s="19" t="s">
        <v>662</v>
      </c>
      <c r="F29" s="19">
        <f>'MEMÓRIA DE CÁLCULO'!J162</f>
        <v>0.12</v>
      </c>
      <c r="G29" s="167">
        <v>5818.55</v>
      </c>
      <c r="H29" s="167">
        <f t="shared" si="4"/>
        <v>1797.93</v>
      </c>
      <c r="I29" s="165">
        <f t="shared" si="5"/>
        <v>7616.48</v>
      </c>
      <c r="J29" s="168">
        <f t="shared" si="6"/>
        <v>913.98</v>
      </c>
      <c r="K29" s="400">
        <f t="shared" si="7"/>
        <v>0.000625</v>
      </c>
      <c r="M29" s="394"/>
    </row>
    <row r="30" spans="1:14" ht="21" customHeight="1" thickBot="1">
      <c r="A30" s="139"/>
      <c r="B30" s="247"/>
      <c r="C30" s="140"/>
      <c r="D30" s="141" t="s">
        <v>103</v>
      </c>
      <c r="E30" s="142"/>
      <c r="F30" s="161"/>
      <c r="G30" s="171"/>
      <c r="H30" s="171"/>
      <c r="I30" s="171"/>
      <c r="J30" s="172">
        <f>SUM(J24:J29)</f>
        <v>82816.34</v>
      </c>
      <c r="K30" s="402">
        <f t="shared" si="7"/>
        <v>0.0566324</v>
      </c>
      <c r="N30" s="158"/>
    </row>
    <row r="31" spans="1:13" s="16" customFormat="1" ht="21" customHeight="1">
      <c r="A31" s="12"/>
      <c r="B31" s="250"/>
      <c r="C31" s="13" t="s">
        <v>51</v>
      </c>
      <c r="D31" s="14" t="s">
        <v>63</v>
      </c>
      <c r="E31" s="20"/>
      <c r="F31" s="20"/>
      <c r="G31" s="170"/>
      <c r="H31" s="170"/>
      <c r="I31" s="169"/>
      <c r="J31" s="170"/>
      <c r="K31" s="405"/>
      <c r="M31" s="177"/>
    </row>
    <row r="32" spans="1:13" s="16" customFormat="1" ht="25.5">
      <c r="A32" s="17"/>
      <c r="B32" s="249" t="s">
        <v>921</v>
      </c>
      <c r="C32" s="18" t="s">
        <v>9</v>
      </c>
      <c r="D32" s="9" t="s">
        <v>281</v>
      </c>
      <c r="E32" s="19" t="s">
        <v>662</v>
      </c>
      <c r="F32" s="19">
        <f>'MEMÓRIA DE CÁLCULO'!J167</f>
        <v>36.54</v>
      </c>
      <c r="G32" s="169">
        <v>274.22</v>
      </c>
      <c r="H32" s="167">
        <f aca="true" t="shared" si="8" ref="H32:H37">G32*$M$4</f>
        <v>84.73</v>
      </c>
      <c r="I32" s="165">
        <f aca="true" t="shared" si="9" ref="I32:I37">G32+H32</f>
        <v>358.95</v>
      </c>
      <c r="J32" s="168">
        <f aca="true" t="shared" si="10" ref="J32:J37">I32*F32</f>
        <v>13116.03</v>
      </c>
      <c r="K32" s="400">
        <f aca="true" t="shared" si="11" ref="K32:K38">J32/$J$236</f>
        <v>0.0089692</v>
      </c>
      <c r="M32" s="177"/>
    </row>
    <row r="33" spans="1:13" s="16" customFormat="1" ht="51">
      <c r="A33" s="17" t="s">
        <v>86</v>
      </c>
      <c r="B33" s="249">
        <v>40238</v>
      </c>
      <c r="C33" s="18" t="s">
        <v>52</v>
      </c>
      <c r="D33" s="9" t="s">
        <v>104</v>
      </c>
      <c r="E33" s="19" t="s">
        <v>660</v>
      </c>
      <c r="F33" s="19">
        <f>'MEMÓRIA DE CÁLCULO'!J181</f>
        <v>112.21</v>
      </c>
      <c r="G33" s="167">
        <v>62.71</v>
      </c>
      <c r="H33" s="167">
        <f t="shared" si="8"/>
        <v>19.38</v>
      </c>
      <c r="I33" s="165">
        <f t="shared" si="9"/>
        <v>82.09</v>
      </c>
      <c r="J33" s="168">
        <f t="shared" si="10"/>
        <v>9211.32</v>
      </c>
      <c r="K33" s="400">
        <f t="shared" si="11"/>
        <v>0.006299</v>
      </c>
      <c r="M33" s="394"/>
    </row>
    <row r="34" spans="1:13" s="16" customFormat="1" ht="51">
      <c r="A34" s="17" t="s">
        <v>86</v>
      </c>
      <c r="B34" s="249">
        <v>40240</v>
      </c>
      <c r="C34" s="18" t="s">
        <v>10</v>
      </c>
      <c r="D34" s="9" t="s">
        <v>280</v>
      </c>
      <c r="E34" s="19" t="s">
        <v>662</v>
      </c>
      <c r="F34" s="19">
        <f>'MEMÓRIA DE CÁLCULO'!J191</f>
        <v>57.41</v>
      </c>
      <c r="G34" s="167">
        <v>342.06</v>
      </c>
      <c r="H34" s="167">
        <f t="shared" si="8"/>
        <v>105.7</v>
      </c>
      <c r="I34" s="165">
        <f t="shared" si="9"/>
        <v>447.76</v>
      </c>
      <c r="J34" s="168">
        <f t="shared" si="10"/>
        <v>25705.9</v>
      </c>
      <c r="K34" s="400">
        <f t="shared" si="11"/>
        <v>0.0175785</v>
      </c>
      <c r="M34" s="394"/>
    </row>
    <row r="35" spans="1:13" s="16" customFormat="1" ht="51">
      <c r="A35" s="17" t="s">
        <v>86</v>
      </c>
      <c r="B35" s="249">
        <v>40253</v>
      </c>
      <c r="C35" s="18" t="s">
        <v>11</v>
      </c>
      <c r="D35" s="9" t="s">
        <v>279</v>
      </c>
      <c r="E35" s="19" t="s">
        <v>662</v>
      </c>
      <c r="F35" s="19">
        <f>'MEMÓRIA DE CÁLCULO'!J202</f>
        <v>9.34</v>
      </c>
      <c r="G35" s="167">
        <v>350.2</v>
      </c>
      <c r="H35" s="167">
        <f t="shared" si="8"/>
        <v>108.21</v>
      </c>
      <c r="I35" s="165">
        <f t="shared" si="9"/>
        <v>458.41</v>
      </c>
      <c r="J35" s="168">
        <f t="shared" si="10"/>
        <v>4281.55</v>
      </c>
      <c r="K35" s="400">
        <f t="shared" si="11"/>
        <v>0.0029279</v>
      </c>
      <c r="M35" s="394"/>
    </row>
    <row r="36" spans="1:13" s="16" customFormat="1" ht="38.25">
      <c r="A36" s="17" t="s">
        <v>86</v>
      </c>
      <c r="B36" s="249">
        <v>40328</v>
      </c>
      <c r="C36" s="18" t="s">
        <v>32</v>
      </c>
      <c r="D36" s="9" t="s">
        <v>105</v>
      </c>
      <c r="E36" s="19" t="s">
        <v>25</v>
      </c>
      <c r="F36" s="19">
        <f>'MEMÓRIA DE CÁLCULO'!J213</f>
        <v>875.2</v>
      </c>
      <c r="G36" s="167">
        <v>6.69</v>
      </c>
      <c r="H36" s="167">
        <f t="shared" si="8"/>
        <v>2.07</v>
      </c>
      <c r="I36" s="165">
        <f t="shared" si="9"/>
        <v>8.76</v>
      </c>
      <c r="J36" s="168">
        <f t="shared" si="10"/>
        <v>7666.75</v>
      </c>
      <c r="K36" s="400">
        <f t="shared" si="11"/>
        <v>0.0052428</v>
      </c>
      <c r="M36" s="394"/>
    </row>
    <row r="37" spans="1:13" s="16" customFormat="1" ht="26.25" thickBot="1">
      <c r="A37" s="17" t="s">
        <v>86</v>
      </c>
      <c r="B37" s="249">
        <v>40333</v>
      </c>
      <c r="C37" s="18" t="s">
        <v>53</v>
      </c>
      <c r="D37" s="9" t="s">
        <v>106</v>
      </c>
      <c r="E37" s="19" t="s">
        <v>25</v>
      </c>
      <c r="F37" s="19">
        <f>'MEMÓRIA DE CÁLCULO'!J226</f>
        <v>258.1</v>
      </c>
      <c r="G37" s="167">
        <v>6.73</v>
      </c>
      <c r="H37" s="167">
        <f t="shared" si="8"/>
        <v>2.08</v>
      </c>
      <c r="I37" s="165">
        <f t="shared" si="9"/>
        <v>8.81</v>
      </c>
      <c r="J37" s="168">
        <f t="shared" si="10"/>
        <v>2273.86</v>
      </c>
      <c r="K37" s="400">
        <f t="shared" si="11"/>
        <v>0.0015549</v>
      </c>
      <c r="M37" s="394"/>
    </row>
    <row r="38" spans="1:14" ht="21" customHeight="1" thickBot="1">
      <c r="A38" s="139"/>
      <c r="B38" s="247"/>
      <c r="C38" s="140"/>
      <c r="D38" s="141" t="s">
        <v>108</v>
      </c>
      <c r="E38" s="142"/>
      <c r="F38" s="161"/>
      <c r="G38" s="171"/>
      <c r="H38" s="171"/>
      <c r="I38" s="171"/>
      <c r="J38" s="172">
        <f>SUM(J32:J37)</f>
        <v>62255.41</v>
      </c>
      <c r="K38" s="402">
        <f t="shared" si="11"/>
        <v>0.0425722</v>
      </c>
      <c r="N38" s="158"/>
    </row>
    <row r="39" spans="1:13" s="16" customFormat="1" ht="21" customHeight="1">
      <c r="A39" s="12"/>
      <c r="B39" s="250"/>
      <c r="C39" s="13" t="s">
        <v>54</v>
      </c>
      <c r="D39" s="14" t="s">
        <v>26</v>
      </c>
      <c r="E39" s="19"/>
      <c r="F39" s="19"/>
      <c r="G39" s="169"/>
      <c r="H39" s="169"/>
      <c r="I39" s="169"/>
      <c r="J39" s="169"/>
      <c r="K39" s="404"/>
      <c r="M39" s="177"/>
    </row>
    <row r="40" spans="1:14" s="16" customFormat="1" ht="51">
      <c r="A40" s="17" t="s">
        <v>86</v>
      </c>
      <c r="B40" s="249">
        <v>40238</v>
      </c>
      <c r="C40" s="18" t="s">
        <v>12</v>
      </c>
      <c r="D40" s="9" t="s">
        <v>104</v>
      </c>
      <c r="E40" s="19" t="s">
        <v>660</v>
      </c>
      <c r="F40" s="19">
        <f>'MEMÓRIA DE CÁLCULO'!J239</f>
        <v>974.26</v>
      </c>
      <c r="G40" s="167">
        <v>62.71</v>
      </c>
      <c r="H40" s="167">
        <f aca="true" t="shared" si="12" ref="H40:H45">G40*$M$4</f>
        <v>19.38</v>
      </c>
      <c r="I40" s="165">
        <f aca="true" t="shared" si="13" ref="I40:I45">G40+H40</f>
        <v>82.09</v>
      </c>
      <c r="J40" s="168">
        <f aca="true" t="shared" si="14" ref="J40:J45">I40*F40</f>
        <v>79977</v>
      </c>
      <c r="K40" s="400">
        <f aca="true" t="shared" si="15" ref="K40:K46">J40/$J$236</f>
        <v>0.0546908</v>
      </c>
      <c r="M40" s="394"/>
      <c r="N40" s="21"/>
    </row>
    <row r="41" spans="1:16" s="16" customFormat="1" ht="38.25">
      <c r="A41" s="17" t="s">
        <v>86</v>
      </c>
      <c r="B41" s="249">
        <v>40315</v>
      </c>
      <c r="C41" s="18" t="s">
        <v>33</v>
      </c>
      <c r="D41" s="9" t="s">
        <v>110</v>
      </c>
      <c r="E41" s="19" t="s">
        <v>662</v>
      </c>
      <c r="F41" s="19">
        <f>'MEMÓRIA DE CÁLCULO'!J271</f>
        <v>75.44</v>
      </c>
      <c r="G41" s="167">
        <v>507.01</v>
      </c>
      <c r="H41" s="167">
        <f t="shared" si="12"/>
        <v>156.67</v>
      </c>
      <c r="I41" s="165">
        <f t="shared" si="13"/>
        <v>663.68</v>
      </c>
      <c r="J41" s="168">
        <f t="shared" si="14"/>
        <v>50068.02</v>
      </c>
      <c r="K41" s="400">
        <f t="shared" si="15"/>
        <v>0.0342381</v>
      </c>
      <c r="M41" s="394"/>
      <c r="N41" s="21"/>
      <c r="P41" s="21"/>
    </row>
    <row r="42" spans="1:16" s="16" customFormat="1" ht="39" thickBot="1">
      <c r="A42" s="535" t="s">
        <v>86</v>
      </c>
      <c r="B42" s="536">
        <v>40324</v>
      </c>
      <c r="C42" s="537" t="s">
        <v>55</v>
      </c>
      <c r="D42" s="538" t="s">
        <v>492</v>
      </c>
      <c r="E42" s="539" t="s">
        <v>662</v>
      </c>
      <c r="F42" s="539">
        <f>'MEMÓRIA DE CÁLCULO'!J301</f>
        <v>30</v>
      </c>
      <c r="G42" s="540">
        <v>342.06</v>
      </c>
      <c r="H42" s="540">
        <f t="shared" si="12"/>
        <v>105.7</v>
      </c>
      <c r="I42" s="541">
        <f t="shared" si="13"/>
        <v>447.76</v>
      </c>
      <c r="J42" s="542">
        <f t="shared" si="14"/>
        <v>13432.8</v>
      </c>
      <c r="K42" s="543">
        <f t="shared" si="15"/>
        <v>0.0091858</v>
      </c>
      <c r="M42" s="394"/>
      <c r="N42" s="21"/>
      <c r="P42" s="21"/>
    </row>
    <row r="43" spans="1:13" s="16" customFormat="1" ht="38.25">
      <c r="A43" s="530" t="s">
        <v>86</v>
      </c>
      <c r="B43" s="531">
        <v>40328</v>
      </c>
      <c r="C43" s="532" t="s">
        <v>466</v>
      </c>
      <c r="D43" s="26" t="s">
        <v>105</v>
      </c>
      <c r="E43" s="534" t="s">
        <v>25</v>
      </c>
      <c r="F43" s="534">
        <f>'MEMÓRIA DE CÁLCULO'!J307</f>
        <v>3465.89</v>
      </c>
      <c r="G43" s="167">
        <v>6.69</v>
      </c>
      <c r="H43" s="167">
        <f t="shared" si="12"/>
        <v>2.07</v>
      </c>
      <c r="I43" s="165">
        <f t="shared" si="13"/>
        <v>8.76</v>
      </c>
      <c r="J43" s="168">
        <f t="shared" si="14"/>
        <v>30361.2</v>
      </c>
      <c r="K43" s="400">
        <f t="shared" si="15"/>
        <v>0.0207619</v>
      </c>
      <c r="M43" s="394"/>
    </row>
    <row r="44" spans="1:13" s="16" customFormat="1" ht="45" customHeight="1">
      <c r="A44" s="17" t="s">
        <v>86</v>
      </c>
      <c r="B44" s="249">
        <v>40333</v>
      </c>
      <c r="C44" s="18" t="s">
        <v>56</v>
      </c>
      <c r="D44" s="9" t="s">
        <v>106</v>
      </c>
      <c r="E44" s="19" t="s">
        <v>25</v>
      </c>
      <c r="F44" s="19">
        <f>'MEMÓRIA DE CÁLCULO'!J337</f>
        <v>1167.6</v>
      </c>
      <c r="G44" s="167">
        <v>6.73</v>
      </c>
      <c r="H44" s="167">
        <f t="shared" si="12"/>
        <v>2.08</v>
      </c>
      <c r="I44" s="165">
        <f t="shared" si="13"/>
        <v>8.81</v>
      </c>
      <c r="J44" s="168">
        <f t="shared" si="14"/>
        <v>10286.56</v>
      </c>
      <c r="K44" s="400">
        <f t="shared" si="15"/>
        <v>0.0070343</v>
      </c>
      <c r="M44" s="394"/>
    </row>
    <row r="45" spans="1:13" s="16" customFormat="1" ht="39" thickBot="1">
      <c r="A45" s="17" t="s">
        <v>86</v>
      </c>
      <c r="B45" s="249">
        <v>40602</v>
      </c>
      <c r="C45" s="18" t="s">
        <v>57</v>
      </c>
      <c r="D45" s="9" t="s">
        <v>109</v>
      </c>
      <c r="E45" s="19" t="s">
        <v>660</v>
      </c>
      <c r="F45" s="19">
        <f>'MEMÓRIA DE CÁLCULO'!J367</f>
        <v>353.47</v>
      </c>
      <c r="G45" s="167">
        <v>87.66</v>
      </c>
      <c r="H45" s="167">
        <f t="shared" si="12"/>
        <v>27.09</v>
      </c>
      <c r="I45" s="165">
        <f t="shared" si="13"/>
        <v>114.75</v>
      </c>
      <c r="J45" s="168">
        <f t="shared" si="14"/>
        <v>40560.68</v>
      </c>
      <c r="K45" s="400">
        <f t="shared" si="15"/>
        <v>0.0277367</v>
      </c>
      <c r="M45" s="394"/>
    </row>
    <row r="46" spans="1:14" ht="21" customHeight="1" thickBot="1">
      <c r="A46" s="139"/>
      <c r="B46" s="247"/>
      <c r="C46" s="140"/>
      <c r="D46" s="141" t="s">
        <v>111</v>
      </c>
      <c r="E46" s="142"/>
      <c r="F46" s="161"/>
      <c r="G46" s="171"/>
      <c r="H46" s="171"/>
      <c r="I46" s="171"/>
      <c r="J46" s="172">
        <f>SUM(J40:J45)</f>
        <v>224686.26</v>
      </c>
      <c r="K46" s="402">
        <f t="shared" si="15"/>
        <v>0.1536476</v>
      </c>
      <c r="N46" s="158"/>
    </row>
    <row r="47" spans="1:13" s="16" customFormat="1" ht="21" customHeight="1">
      <c r="A47" s="12"/>
      <c r="B47" s="250"/>
      <c r="C47" s="13" t="s">
        <v>58</v>
      </c>
      <c r="D47" s="14" t="s">
        <v>35</v>
      </c>
      <c r="E47" s="20"/>
      <c r="F47" s="20"/>
      <c r="G47" s="170"/>
      <c r="H47" s="170"/>
      <c r="I47" s="170"/>
      <c r="J47" s="170"/>
      <c r="K47" s="405"/>
      <c r="M47" s="177"/>
    </row>
    <row r="48" spans="1:13" s="16" customFormat="1" ht="38.25">
      <c r="A48" s="17"/>
      <c r="B48" s="249" t="s">
        <v>915</v>
      </c>
      <c r="C48" s="18" t="s">
        <v>13</v>
      </c>
      <c r="D48" s="261" t="s">
        <v>278</v>
      </c>
      <c r="E48" s="19" t="s">
        <v>660</v>
      </c>
      <c r="F48" s="19">
        <f>'MEMÓRIA DE CÁLCULO'!J395</f>
        <v>644.87</v>
      </c>
      <c r="G48" s="169">
        <v>42.93</v>
      </c>
      <c r="H48" s="167">
        <f>G48*$M$4</f>
        <v>13.27</v>
      </c>
      <c r="I48" s="165">
        <f>G48+H48</f>
        <v>56.2</v>
      </c>
      <c r="J48" s="168">
        <f>I48*F48</f>
        <v>36241.69</v>
      </c>
      <c r="K48" s="400">
        <f>J48/$J$236</f>
        <v>0.0247832</v>
      </c>
      <c r="M48" s="177"/>
    </row>
    <row r="49" spans="1:13" s="16" customFormat="1" ht="38.25">
      <c r="A49" s="17"/>
      <c r="B49" s="249" t="s">
        <v>920</v>
      </c>
      <c r="C49" s="18" t="s">
        <v>14</v>
      </c>
      <c r="D49" s="22" t="s">
        <v>277</v>
      </c>
      <c r="E49" s="19" t="s">
        <v>660</v>
      </c>
      <c r="F49" s="19">
        <f>'MEMÓRIA DE CÁLCULO'!J425</f>
        <v>377.23</v>
      </c>
      <c r="G49" s="169">
        <v>31.51</v>
      </c>
      <c r="H49" s="167">
        <f>G49*$M$4</f>
        <v>9.74</v>
      </c>
      <c r="I49" s="165">
        <f>G49+H49</f>
        <v>41.25</v>
      </c>
      <c r="J49" s="168">
        <f>I49*F49</f>
        <v>15560.74</v>
      </c>
      <c r="K49" s="400">
        <f>J49/$J$236</f>
        <v>0.0106409</v>
      </c>
      <c r="M49" s="177"/>
    </row>
    <row r="50" spans="1:13" s="16" customFormat="1" ht="26.25" thickBot="1">
      <c r="A50" s="17" t="s">
        <v>86</v>
      </c>
      <c r="B50" s="249">
        <v>50206</v>
      </c>
      <c r="C50" s="18" t="s">
        <v>59</v>
      </c>
      <c r="D50" s="9" t="s">
        <v>115</v>
      </c>
      <c r="E50" s="19" t="s">
        <v>660</v>
      </c>
      <c r="F50" s="19">
        <f>'MEMÓRIA DE CÁLCULO'!J459</f>
        <v>32.4</v>
      </c>
      <c r="G50" s="167">
        <v>333.5</v>
      </c>
      <c r="H50" s="167">
        <f>G50*$M$4</f>
        <v>103.05</v>
      </c>
      <c r="I50" s="165">
        <f>G50+H50</f>
        <v>436.55</v>
      </c>
      <c r="J50" s="168">
        <f>I50*F50</f>
        <v>14144.22</v>
      </c>
      <c r="K50" s="400">
        <f>J50/$J$236</f>
        <v>0.0096723</v>
      </c>
      <c r="M50" s="394"/>
    </row>
    <row r="51" spans="1:14" ht="21" customHeight="1" thickBot="1">
      <c r="A51" s="139"/>
      <c r="B51" s="247"/>
      <c r="C51" s="140"/>
      <c r="D51" s="141" t="s">
        <v>112</v>
      </c>
      <c r="E51" s="142"/>
      <c r="F51" s="161"/>
      <c r="G51" s="171"/>
      <c r="H51" s="171"/>
      <c r="I51" s="171"/>
      <c r="J51" s="172">
        <f>SUM(J48:J50)</f>
        <v>65946.65</v>
      </c>
      <c r="K51" s="402">
        <f>J51/$J$236</f>
        <v>0.0450964</v>
      </c>
      <c r="N51" s="158"/>
    </row>
    <row r="52" spans="1:13" s="16" customFormat="1" ht="21" customHeight="1">
      <c r="A52" s="12"/>
      <c r="B52" s="250"/>
      <c r="C52" s="13" t="s">
        <v>60</v>
      </c>
      <c r="D52" s="14" t="s">
        <v>121</v>
      </c>
      <c r="E52" s="20"/>
      <c r="F52" s="20"/>
      <c r="G52" s="170"/>
      <c r="H52" s="170"/>
      <c r="I52" s="170"/>
      <c r="J52" s="170"/>
      <c r="K52" s="405"/>
      <c r="M52" s="177"/>
    </row>
    <row r="53" spans="1:13" s="16" customFormat="1" ht="39" thickBot="1">
      <c r="A53" s="17" t="s">
        <v>86</v>
      </c>
      <c r="B53" s="249">
        <v>50301</v>
      </c>
      <c r="C53" s="18" t="s">
        <v>15</v>
      </c>
      <c r="D53" s="9" t="s">
        <v>122</v>
      </c>
      <c r="E53" s="19" t="s">
        <v>23</v>
      </c>
      <c r="F53" s="19">
        <f>'MEMÓRIA DE CÁLCULO'!J468</f>
        <v>100.95</v>
      </c>
      <c r="G53" s="167">
        <v>8.25</v>
      </c>
      <c r="H53" s="167">
        <f>G53*$M$4</f>
        <v>2.55</v>
      </c>
      <c r="I53" s="165">
        <f>G53+H53</f>
        <v>10.8</v>
      </c>
      <c r="J53" s="168">
        <f>I53*F53</f>
        <v>1090.26</v>
      </c>
      <c r="K53" s="400">
        <f>J53/$J$236</f>
        <v>0.0007456</v>
      </c>
      <c r="M53" s="394"/>
    </row>
    <row r="54" spans="1:14" ht="21" customHeight="1" thickBot="1">
      <c r="A54" s="139"/>
      <c r="B54" s="247"/>
      <c r="C54" s="140"/>
      <c r="D54" s="141" t="s">
        <v>113</v>
      </c>
      <c r="E54" s="142"/>
      <c r="F54" s="161"/>
      <c r="G54" s="171"/>
      <c r="H54" s="171"/>
      <c r="I54" s="171"/>
      <c r="J54" s="172">
        <f>J53</f>
        <v>1090.26</v>
      </c>
      <c r="K54" s="402">
        <f>J54/$J$236</f>
        <v>0.0007456</v>
      </c>
      <c r="N54" s="158"/>
    </row>
    <row r="55" spans="1:13" s="16" customFormat="1" ht="21" customHeight="1">
      <c r="A55" s="12"/>
      <c r="B55" s="250"/>
      <c r="C55" s="13" t="s">
        <v>61</v>
      </c>
      <c r="D55" s="14" t="s">
        <v>79</v>
      </c>
      <c r="E55" s="20"/>
      <c r="F55" s="20"/>
      <c r="G55" s="170"/>
      <c r="H55" s="170"/>
      <c r="I55" s="170"/>
      <c r="J55" s="170"/>
      <c r="K55" s="405"/>
      <c r="M55" s="177"/>
    </row>
    <row r="56" spans="1:13" s="16" customFormat="1" ht="25.5">
      <c r="A56" s="17" t="s">
        <v>86</v>
      </c>
      <c r="B56" s="249">
        <v>71104</v>
      </c>
      <c r="C56" s="18" t="s">
        <v>16</v>
      </c>
      <c r="D56" s="9" t="s">
        <v>123</v>
      </c>
      <c r="E56" s="19" t="s">
        <v>660</v>
      </c>
      <c r="F56" s="19">
        <f>'MEMÓRIA DE CÁLCULO'!J497</f>
        <v>28.98</v>
      </c>
      <c r="G56" s="167">
        <v>341.23</v>
      </c>
      <c r="H56" s="167">
        <f>G56*$M$4</f>
        <v>105.44</v>
      </c>
      <c r="I56" s="165">
        <f>G56+H56</f>
        <v>446.67</v>
      </c>
      <c r="J56" s="168">
        <f>I56*F56</f>
        <v>12944.5</v>
      </c>
      <c r="K56" s="400">
        <f>J56/$J$236</f>
        <v>0.0088519</v>
      </c>
      <c r="M56" s="394"/>
    </row>
    <row r="57" spans="1:13" s="16" customFormat="1" ht="26.25" thickBot="1">
      <c r="A57" s="17"/>
      <c r="B57" s="249" t="s">
        <v>924</v>
      </c>
      <c r="C57" s="18" t="s">
        <v>17</v>
      </c>
      <c r="D57" s="9" t="s">
        <v>905</v>
      </c>
      <c r="E57" s="19" t="s">
        <v>660</v>
      </c>
      <c r="F57" s="19">
        <f>'MEMÓRIA DE CÁLCULO'!J506</f>
        <v>78.26</v>
      </c>
      <c r="G57" s="169">
        <v>348.86</v>
      </c>
      <c r="H57" s="167">
        <f>G57*$M$4</f>
        <v>107.8</v>
      </c>
      <c r="I57" s="165">
        <f>G57+H57</f>
        <v>456.66</v>
      </c>
      <c r="J57" s="168">
        <f>I57*F57</f>
        <v>35738.21</v>
      </c>
      <c r="K57" s="400">
        <f>J57/$J$236</f>
        <v>0.0244389</v>
      </c>
      <c r="M57" s="177"/>
    </row>
    <row r="58" spans="1:14" ht="21" customHeight="1" thickBot="1">
      <c r="A58" s="139"/>
      <c r="B58" s="247"/>
      <c r="C58" s="140"/>
      <c r="D58" s="141" t="s">
        <v>124</v>
      </c>
      <c r="E58" s="142"/>
      <c r="F58" s="161"/>
      <c r="G58" s="171"/>
      <c r="H58" s="171"/>
      <c r="I58" s="171"/>
      <c r="J58" s="172">
        <f>SUM(J56:J57)</f>
        <v>48682.71</v>
      </c>
      <c r="K58" s="402">
        <f>J58/$J$236</f>
        <v>0.0332908</v>
      </c>
      <c r="N58" s="158"/>
    </row>
    <row r="59" spans="1:13" s="16" customFormat="1" ht="21" customHeight="1">
      <c r="A59" s="12"/>
      <c r="B59" s="250"/>
      <c r="C59" s="13" t="s">
        <v>62</v>
      </c>
      <c r="D59" s="14" t="s">
        <v>125</v>
      </c>
      <c r="E59" s="20"/>
      <c r="F59" s="20"/>
      <c r="G59" s="170"/>
      <c r="H59" s="170"/>
      <c r="I59" s="170"/>
      <c r="J59" s="170"/>
      <c r="K59" s="405"/>
      <c r="M59" s="177"/>
    </row>
    <row r="60" spans="1:13" s="16" customFormat="1" ht="38.25">
      <c r="A60" s="17"/>
      <c r="B60" s="249" t="s">
        <v>932</v>
      </c>
      <c r="C60" s="18" t="s">
        <v>18</v>
      </c>
      <c r="D60" s="9" t="s">
        <v>126</v>
      </c>
      <c r="E60" s="19" t="s">
        <v>127</v>
      </c>
      <c r="F60" s="19">
        <f>'MEMÓRIA DE CÁLCULO'!J524</f>
        <v>12</v>
      </c>
      <c r="G60" s="169">
        <v>477.91</v>
      </c>
      <c r="H60" s="167">
        <f>G60*$M$4</f>
        <v>147.67</v>
      </c>
      <c r="I60" s="165">
        <f>G60+H60</f>
        <v>625.58</v>
      </c>
      <c r="J60" s="168">
        <f>I60*F60</f>
        <v>7506.96</v>
      </c>
      <c r="K60" s="400">
        <f>J60/$J$236</f>
        <v>0.0051335</v>
      </c>
      <c r="M60" s="177"/>
    </row>
    <row r="61" spans="1:13" s="16" customFormat="1" ht="38.25">
      <c r="A61" s="17"/>
      <c r="B61" s="249" t="s">
        <v>947</v>
      </c>
      <c r="C61" s="18" t="s">
        <v>19</v>
      </c>
      <c r="D61" s="9" t="s">
        <v>128</v>
      </c>
      <c r="E61" s="19" t="s">
        <v>127</v>
      </c>
      <c r="F61" s="19">
        <f>'MEMÓRIA DE CÁLCULO'!J528</f>
        <v>1</v>
      </c>
      <c r="G61" s="169">
        <v>421.16</v>
      </c>
      <c r="H61" s="167">
        <f>G61*$M$4</f>
        <v>130.14</v>
      </c>
      <c r="I61" s="165">
        <f>G61+H61</f>
        <v>551.3</v>
      </c>
      <c r="J61" s="168">
        <f>I61*F61</f>
        <v>551.3</v>
      </c>
      <c r="K61" s="400">
        <f>J61/$J$236</f>
        <v>0.000377</v>
      </c>
      <c r="M61" s="177"/>
    </row>
    <row r="62" spans="1:13" s="16" customFormat="1" ht="38.25">
      <c r="A62" s="17"/>
      <c r="B62" s="249" t="s">
        <v>948</v>
      </c>
      <c r="C62" s="18" t="s">
        <v>20</v>
      </c>
      <c r="D62" s="9" t="s">
        <v>129</v>
      </c>
      <c r="E62" s="19" t="s">
        <v>127</v>
      </c>
      <c r="F62" s="19">
        <f>'MEMÓRIA DE CÁLCULO'!J532</f>
        <v>21</v>
      </c>
      <c r="G62" s="169">
        <v>380.84</v>
      </c>
      <c r="H62" s="167">
        <f>G62*$M$4</f>
        <v>117.68</v>
      </c>
      <c r="I62" s="165">
        <f>G62+H62</f>
        <v>498.52</v>
      </c>
      <c r="J62" s="168">
        <f>I62*F62</f>
        <v>10468.92</v>
      </c>
      <c r="K62" s="400">
        <f>J62/$J$236</f>
        <v>0.007159</v>
      </c>
      <c r="M62" s="177"/>
    </row>
    <row r="63" spans="1:13" s="16" customFormat="1" ht="39" thickBot="1">
      <c r="A63" s="17"/>
      <c r="B63" s="249" t="s">
        <v>949</v>
      </c>
      <c r="C63" s="18" t="s">
        <v>21</v>
      </c>
      <c r="D63" s="9" t="s">
        <v>130</v>
      </c>
      <c r="E63" s="19" t="s">
        <v>127</v>
      </c>
      <c r="F63" s="19">
        <f>'MEMÓRIA DE CÁLCULO'!J536</f>
        <v>4</v>
      </c>
      <c r="G63" s="169">
        <v>370</v>
      </c>
      <c r="H63" s="167">
        <f>G63*$M$4</f>
        <v>114.33</v>
      </c>
      <c r="I63" s="165">
        <f>G63+H63</f>
        <v>484.33</v>
      </c>
      <c r="J63" s="168">
        <f>I63*F63</f>
        <v>1937.32</v>
      </c>
      <c r="K63" s="400">
        <f>J63/$J$236</f>
        <v>0.0013248</v>
      </c>
      <c r="M63" s="177"/>
    </row>
    <row r="64" spans="1:14" ht="21" customHeight="1" thickBot="1">
      <c r="A64" s="139"/>
      <c r="B64" s="247"/>
      <c r="C64" s="140"/>
      <c r="D64" s="141" t="s">
        <v>131</v>
      </c>
      <c r="E64" s="142"/>
      <c r="F64" s="161"/>
      <c r="G64" s="171"/>
      <c r="H64" s="171"/>
      <c r="I64" s="171"/>
      <c r="J64" s="172">
        <f>SUM(J60:J63)</f>
        <v>20464.5</v>
      </c>
      <c r="K64" s="402">
        <f>J64/$J$236</f>
        <v>0.0139943</v>
      </c>
      <c r="N64" s="158"/>
    </row>
    <row r="65" spans="1:13" s="16" customFormat="1" ht="21" customHeight="1">
      <c r="A65" s="12"/>
      <c r="B65" s="250"/>
      <c r="C65" s="13" t="s">
        <v>64</v>
      </c>
      <c r="D65" s="14" t="s">
        <v>132</v>
      </c>
      <c r="E65" s="20"/>
      <c r="F65" s="20"/>
      <c r="G65" s="170"/>
      <c r="H65" s="170"/>
      <c r="I65" s="170"/>
      <c r="J65" s="170"/>
      <c r="K65" s="405"/>
      <c r="M65" s="177"/>
    </row>
    <row r="66" spans="1:13" s="16" customFormat="1" ht="72" customHeight="1">
      <c r="A66" s="17" t="s">
        <v>86</v>
      </c>
      <c r="B66" s="249">
        <v>90102</v>
      </c>
      <c r="C66" s="18" t="s">
        <v>65</v>
      </c>
      <c r="D66" s="9" t="s">
        <v>686</v>
      </c>
      <c r="E66" s="19" t="s">
        <v>660</v>
      </c>
      <c r="F66" s="19">
        <f>'MEMÓRIA DE CÁLCULO'!J541</f>
        <v>1008.2</v>
      </c>
      <c r="G66" s="167">
        <v>72.41</v>
      </c>
      <c r="H66" s="167">
        <f aca="true" t="shared" si="16" ref="H66:H71">G66*$M$4</f>
        <v>22.37</v>
      </c>
      <c r="I66" s="165">
        <f aca="true" t="shared" si="17" ref="I66:I71">G66+H66</f>
        <v>94.78</v>
      </c>
      <c r="J66" s="168">
        <f aca="true" t="shared" si="18" ref="J66:J71">I66*F66</f>
        <v>95557.2</v>
      </c>
      <c r="K66" s="400">
        <f aca="true" t="shared" si="19" ref="K66:K72">J66/$J$236</f>
        <v>0.065345</v>
      </c>
      <c r="M66" s="394"/>
    </row>
    <row r="67" spans="1:13" s="16" customFormat="1" ht="25.5">
      <c r="A67" s="17" t="s">
        <v>86</v>
      </c>
      <c r="B67" s="249">
        <v>90202</v>
      </c>
      <c r="C67" s="18" t="s">
        <v>66</v>
      </c>
      <c r="D67" s="9" t="s">
        <v>685</v>
      </c>
      <c r="E67" s="19" t="s">
        <v>660</v>
      </c>
      <c r="F67" s="19">
        <f>'MEMÓRIA DE CÁLCULO'!J564</f>
        <v>917.67</v>
      </c>
      <c r="G67" s="167">
        <v>35.21</v>
      </c>
      <c r="H67" s="167">
        <f t="shared" si="16"/>
        <v>10.88</v>
      </c>
      <c r="I67" s="165">
        <f t="shared" si="17"/>
        <v>46.09</v>
      </c>
      <c r="J67" s="168">
        <f t="shared" si="18"/>
        <v>42295.41</v>
      </c>
      <c r="K67" s="400">
        <f t="shared" si="19"/>
        <v>0.0289229</v>
      </c>
      <c r="M67" s="394"/>
    </row>
    <row r="68" spans="1:13" s="16" customFormat="1" ht="21" customHeight="1">
      <c r="A68" s="264"/>
      <c r="B68" s="245" t="s">
        <v>688</v>
      </c>
      <c r="C68" s="18" t="s">
        <v>67</v>
      </c>
      <c r="D68" s="9" t="s">
        <v>689</v>
      </c>
      <c r="E68" s="19" t="s">
        <v>660</v>
      </c>
      <c r="F68" s="19">
        <f>'MEMÓRIA DE CÁLCULO'!J583</f>
        <v>115.29</v>
      </c>
      <c r="G68" s="167">
        <f>COTAÇÕES!Q11</f>
        <v>82.95</v>
      </c>
      <c r="H68" s="167">
        <f t="shared" si="16"/>
        <v>25.63</v>
      </c>
      <c r="I68" s="165">
        <f t="shared" si="17"/>
        <v>108.58</v>
      </c>
      <c r="J68" s="168">
        <f t="shared" si="18"/>
        <v>12518.19</v>
      </c>
      <c r="K68" s="400">
        <f t="shared" si="19"/>
        <v>0.0085603</v>
      </c>
      <c r="M68" s="394"/>
    </row>
    <row r="69" spans="1:13" s="16" customFormat="1" ht="21" customHeight="1">
      <c r="A69" s="17" t="s">
        <v>86</v>
      </c>
      <c r="B69" s="249">
        <v>90302</v>
      </c>
      <c r="C69" s="18" t="s">
        <v>68</v>
      </c>
      <c r="D69" s="9" t="s">
        <v>134</v>
      </c>
      <c r="E69" s="19" t="s">
        <v>23</v>
      </c>
      <c r="F69" s="19">
        <f>'MEMÓRIA DE CÁLCULO'!J592</f>
        <v>237.4</v>
      </c>
      <c r="G69" s="167">
        <v>21.92</v>
      </c>
      <c r="H69" s="167">
        <f t="shared" si="16"/>
        <v>6.77</v>
      </c>
      <c r="I69" s="165">
        <f t="shared" si="17"/>
        <v>28.69</v>
      </c>
      <c r="J69" s="168">
        <f t="shared" si="18"/>
        <v>6811.01</v>
      </c>
      <c r="K69" s="400">
        <f t="shared" si="19"/>
        <v>0.0046576</v>
      </c>
      <c r="M69" s="394"/>
    </row>
    <row r="70" spans="1:13" s="16" customFormat="1" ht="21" customHeight="1">
      <c r="A70" s="17" t="s">
        <v>86</v>
      </c>
      <c r="B70" s="249">
        <v>90312</v>
      </c>
      <c r="C70" s="18" t="s">
        <v>137</v>
      </c>
      <c r="D70" s="9" t="s">
        <v>135</v>
      </c>
      <c r="E70" s="19" t="s">
        <v>23</v>
      </c>
      <c r="F70" s="19">
        <f>'MEMÓRIA DE CÁLCULO'!J622</f>
        <v>176.74</v>
      </c>
      <c r="G70" s="167">
        <v>83.95</v>
      </c>
      <c r="H70" s="167">
        <f t="shared" si="16"/>
        <v>25.94</v>
      </c>
      <c r="I70" s="165">
        <f t="shared" si="17"/>
        <v>109.89</v>
      </c>
      <c r="J70" s="168">
        <f t="shared" si="18"/>
        <v>19421.96</v>
      </c>
      <c r="K70" s="400">
        <f t="shared" si="19"/>
        <v>0.0132814</v>
      </c>
      <c r="M70" s="394"/>
    </row>
    <row r="71" spans="1:13" s="16" customFormat="1" ht="26.25" thickBot="1">
      <c r="A71" s="17"/>
      <c r="B71" s="249" t="s">
        <v>956</v>
      </c>
      <c r="C71" s="18" t="s">
        <v>592</v>
      </c>
      <c r="D71" s="9" t="s">
        <v>136</v>
      </c>
      <c r="E71" s="19" t="s">
        <v>23</v>
      </c>
      <c r="F71" s="19">
        <f>'MEMÓRIA DE CÁLCULO'!J639</f>
        <v>182.17</v>
      </c>
      <c r="G71" s="169">
        <v>35.24</v>
      </c>
      <c r="H71" s="167">
        <f t="shared" si="16"/>
        <v>10.89</v>
      </c>
      <c r="I71" s="165">
        <f t="shared" si="17"/>
        <v>46.13</v>
      </c>
      <c r="J71" s="168">
        <f t="shared" si="18"/>
        <v>8403.5</v>
      </c>
      <c r="K71" s="400">
        <f t="shared" si="19"/>
        <v>0.0057466</v>
      </c>
      <c r="M71" s="177"/>
    </row>
    <row r="72" spans="1:14" ht="21" customHeight="1" thickBot="1">
      <c r="A72" s="139"/>
      <c r="B72" s="247"/>
      <c r="C72" s="140"/>
      <c r="D72" s="141" t="s">
        <v>133</v>
      </c>
      <c r="E72" s="142"/>
      <c r="F72" s="161"/>
      <c r="G72" s="171"/>
      <c r="H72" s="171"/>
      <c r="I72" s="171"/>
      <c r="J72" s="172">
        <f>SUM(J66:J71)</f>
        <v>185007.27</v>
      </c>
      <c r="K72" s="402">
        <f t="shared" si="19"/>
        <v>0.1265138</v>
      </c>
      <c r="N72" s="158"/>
    </row>
    <row r="73" spans="1:13" s="16" customFormat="1" ht="21" customHeight="1">
      <c r="A73" s="12"/>
      <c r="B73" s="250"/>
      <c r="C73" s="13" t="s">
        <v>69</v>
      </c>
      <c r="D73" s="14" t="s">
        <v>138</v>
      </c>
      <c r="E73" s="20"/>
      <c r="F73" s="20"/>
      <c r="G73" s="170"/>
      <c r="H73" s="170"/>
      <c r="I73" s="170"/>
      <c r="J73" s="170"/>
      <c r="K73" s="405"/>
      <c r="M73" s="177"/>
    </row>
    <row r="74" spans="1:13" s="16" customFormat="1" ht="25.5">
      <c r="A74" s="17" t="s">
        <v>86</v>
      </c>
      <c r="B74" s="249">
        <v>120101</v>
      </c>
      <c r="C74" s="18" t="s">
        <v>70</v>
      </c>
      <c r="D74" s="9" t="s">
        <v>114</v>
      </c>
      <c r="E74" s="19" t="s">
        <v>660</v>
      </c>
      <c r="F74" s="19">
        <f>'MEMÓRIA DE CÁLCULO'!J662</f>
        <v>2566.25</v>
      </c>
      <c r="G74" s="167">
        <v>4.31</v>
      </c>
      <c r="H74" s="167">
        <f>G74*$M$4</f>
        <v>1.33</v>
      </c>
      <c r="I74" s="165">
        <f>G74+H74</f>
        <v>5.64</v>
      </c>
      <c r="J74" s="168">
        <f>I74*F74</f>
        <v>14473.65</v>
      </c>
      <c r="K74" s="400">
        <f>J74/$J$236</f>
        <v>0.0098975</v>
      </c>
      <c r="M74" s="394"/>
    </row>
    <row r="75" spans="1:13" s="16" customFormat="1" ht="51">
      <c r="A75" s="17" t="s">
        <v>86</v>
      </c>
      <c r="B75" s="249">
        <v>120220</v>
      </c>
      <c r="C75" s="18" t="s">
        <v>71</v>
      </c>
      <c r="D75" s="9" t="s">
        <v>141</v>
      </c>
      <c r="E75" s="19" t="s">
        <v>660</v>
      </c>
      <c r="F75" s="19">
        <f>'MEMÓRIA DE CÁLCULO'!J676</f>
        <v>241.72</v>
      </c>
      <c r="G75" s="167">
        <v>51.31</v>
      </c>
      <c r="H75" s="167">
        <f>G75*$M$4</f>
        <v>15.85</v>
      </c>
      <c r="I75" s="165">
        <f>G75+H75</f>
        <v>67.16</v>
      </c>
      <c r="J75" s="168">
        <f>I75*F75</f>
        <v>16233.92</v>
      </c>
      <c r="K75" s="400">
        <f>J75/$J$236</f>
        <v>0.0111013</v>
      </c>
      <c r="M75" s="394"/>
    </row>
    <row r="76" spans="1:13" s="16" customFormat="1" ht="38.25">
      <c r="A76" s="17" t="s">
        <v>86</v>
      </c>
      <c r="B76" s="249">
        <v>120301</v>
      </c>
      <c r="C76" s="18" t="s">
        <v>72</v>
      </c>
      <c r="D76" s="9" t="s">
        <v>139</v>
      </c>
      <c r="E76" s="19" t="s">
        <v>660</v>
      </c>
      <c r="F76" s="19">
        <f>F75</f>
        <v>241.72</v>
      </c>
      <c r="G76" s="167">
        <v>21.16</v>
      </c>
      <c r="H76" s="167">
        <f>G76*$M$4</f>
        <v>6.54</v>
      </c>
      <c r="I76" s="165">
        <f>G76+H76</f>
        <v>27.7</v>
      </c>
      <c r="J76" s="168">
        <f>I76*F76</f>
        <v>6695.64</v>
      </c>
      <c r="K76" s="400">
        <f>J76/$J$236</f>
        <v>0.0045787</v>
      </c>
      <c r="M76" s="394"/>
    </row>
    <row r="77" spans="1:13" s="16" customFormat="1" ht="41.25" customHeight="1" thickBot="1">
      <c r="A77" s="17" t="s">
        <v>86</v>
      </c>
      <c r="B77" s="249">
        <v>120302</v>
      </c>
      <c r="C77" s="18" t="s">
        <v>73</v>
      </c>
      <c r="D77" s="9" t="s">
        <v>140</v>
      </c>
      <c r="E77" s="19" t="s">
        <v>660</v>
      </c>
      <c r="F77" s="19">
        <f>'MEMÓRIA DE CÁLCULO'!J719</f>
        <v>2324.53</v>
      </c>
      <c r="G77" s="167">
        <v>15.06</v>
      </c>
      <c r="H77" s="167">
        <f>G77*$M$4</f>
        <v>4.65</v>
      </c>
      <c r="I77" s="165">
        <f>G77+H77</f>
        <v>19.71</v>
      </c>
      <c r="J77" s="168">
        <f>I77*F77</f>
        <v>45816.49</v>
      </c>
      <c r="K77" s="400">
        <f>J77/$J$236</f>
        <v>0.0313308</v>
      </c>
      <c r="M77" s="394"/>
    </row>
    <row r="78" spans="1:14" ht="21" customHeight="1" thickBot="1">
      <c r="A78" s="139"/>
      <c r="B78" s="247"/>
      <c r="C78" s="140"/>
      <c r="D78" s="141" t="s">
        <v>142</v>
      </c>
      <c r="E78" s="142"/>
      <c r="F78" s="161"/>
      <c r="G78" s="171"/>
      <c r="H78" s="171"/>
      <c r="I78" s="171"/>
      <c r="J78" s="172">
        <f>SUM(J74:J77)</f>
        <v>83219.7</v>
      </c>
      <c r="K78" s="402">
        <f>J78/$J$236</f>
        <v>0.0569083</v>
      </c>
      <c r="N78" s="158"/>
    </row>
    <row r="79" spans="1:13" s="16" customFormat="1" ht="21" customHeight="1">
      <c r="A79" s="12"/>
      <c r="B79" s="250"/>
      <c r="C79" s="13" t="s">
        <v>74</v>
      </c>
      <c r="D79" s="14" t="s">
        <v>27</v>
      </c>
      <c r="E79" s="20"/>
      <c r="F79" s="20"/>
      <c r="G79" s="170"/>
      <c r="H79" s="170"/>
      <c r="I79" s="170"/>
      <c r="J79" s="170"/>
      <c r="K79" s="405"/>
      <c r="M79" s="177"/>
    </row>
    <row r="80" spans="1:13" s="16" customFormat="1" ht="38.25">
      <c r="A80" s="17" t="s">
        <v>86</v>
      </c>
      <c r="B80" s="249">
        <v>130104</v>
      </c>
      <c r="C80" s="18" t="s">
        <v>22</v>
      </c>
      <c r="D80" s="9" t="s">
        <v>143</v>
      </c>
      <c r="E80" s="19" t="s">
        <v>660</v>
      </c>
      <c r="F80" s="19">
        <f>'MEMÓRIA DE CÁLCULO'!J724</f>
        <v>579.38</v>
      </c>
      <c r="G80" s="167">
        <v>23.12</v>
      </c>
      <c r="H80" s="167">
        <f>G80*$M$4</f>
        <v>7.14</v>
      </c>
      <c r="I80" s="165">
        <f>G80+H80</f>
        <v>30.26</v>
      </c>
      <c r="J80" s="168">
        <f>I80*F80</f>
        <v>17532.04</v>
      </c>
      <c r="K80" s="400">
        <f aca="true" t="shared" si="20" ref="K80:K85">J80/$J$236</f>
        <v>0.011989</v>
      </c>
      <c r="M80" s="394"/>
    </row>
    <row r="81" spans="1:13" s="16" customFormat="1" ht="39" thickBot="1">
      <c r="A81" s="535" t="s">
        <v>86</v>
      </c>
      <c r="B81" s="536">
        <v>130209</v>
      </c>
      <c r="C81" s="537" t="s">
        <v>37</v>
      </c>
      <c r="D81" s="538" t="s">
        <v>304</v>
      </c>
      <c r="E81" s="539" t="s">
        <v>660</v>
      </c>
      <c r="F81" s="539">
        <f>'MEMÓRIA DE CÁLCULO'!J731</f>
        <v>193.73</v>
      </c>
      <c r="G81" s="540">
        <v>56.48</v>
      </c>
      <c r="H81" s="540">
        <f>G81*$M$4</f>
        <v>17.45</v>
      </c>
      <c r="I81" s="541">
        <f>G81+H81</f>
        <v>73.93</v>
      </c>
      <c r="J81" s="542">
        <f>I81*F81</f>
        <v>14322.46</v>
      </c>
      <c r="K81" s="543">
        <f t="shared" si="20"/>
        <v>0.0097942</v>
      </c>
      <c r="M81" s="394"/>
    </row>
    <row r="82" spans="1:13" s="16" customFormat="1" ht="51">
      <c r="A82" s="530" t="s">
        <v>86</v>
      </c>
      <c r="B82" s="531">
        <v>130235</v>
      </c>
      <c r="C82" s="532" t="s">
        <v>38</v>
      </c>
      <c r="D82" s="26" t="s">
        <v>625</v>
      </c>
      <c r="E82" s="534" t="s">
        <v>660</v>
      </c>
      <c r="F82" s="534">
        <f>'MEMÓRIA DE CÁLCULO'!J750</f>
        <v>190.25</v>
      </c>
      <c r="G82" s="167">
        <v>38.22</v>
      </c>
      <c r="H82" s="167">
        <f>G82*$M$4</f>
        <v>11.81</v>
      </c>
      <c r="I82" s="165">
        <f>G82+H82</f>
        <v>50.03</v>
      </c>
      <c r="J82" s="168">
        <f>I82*F82</f>
        <v>9518.21</v>
      </c>
      <c r="K82" s="400">
        <f t="shared" si="20"/>
        <v>0.0065089</v>
      </c>
      <c r="M82" s="394"/>
    </row>
    <row r="83" spans="1:13" s="16" customFormat="1" ht="25.5">
      <c r="A83" s="17"/>
      <c r="B83" s="494" t="s">
        <v>927</v>
      </c>
      <c r="C83" s="18" t="s">
        <v>80</v>
      </c>
      <c r="D83" s="9" t="s">
        <v>144</v>
      </c>
      <c r="E83" s="19" t="s">
        <v>660</v>
      </c>
      <c r="F83" s="19">
        <f>'MEMÓRIA DE CÁLCULO'!J770</f>
        <v>195.4</v>
      </c>
      <c r="G83" s="169">
        <v>43.13</v>
      </c>
      <c r="H83" s="167">
        <f>G83*$M$4</f>
        <v>13.33</v>
      </c>
      <c r="I83" s="165">
        <f>G83+H83</f>
        <v>56.46</v>
      </c>
      <c r="J83" s="168">
        <f>I83*F83</f>
        <v>11032.28</v>
      </c>
      <c r="K83" s="400">
        <f t="shared" si="20"/>
        <v>0.0075442</v>
      </c>
      <c r="M83" s="177"/>
    </row>
    <row r="84" spans="1:13" s="16" customFormat="1" ht="39" thickBot="1">
      <c r="A84" s="17" t="s">
        <v>86</v>
      </c>
      <c r="B84" s="249">
        <v>130320</v>
      </c>
      <c r="C84" s="18" t="s">
        <v>282</v>
      </c>
      <c r="D84" s="9" t="s">
        <v>145</v>
      </c>
      <c r="E84" s="19" t="s">
        <v>23</v>
      </c>
      <c r="F84" s="19">
        <f>'MEMÓRIA DE CÁLCULO'!J781</f>
        <v>170.84</v>
      </c>
      <c r="G84" s="167">
        <v>20.51</v>
      </c>
      <c r="H84" s="167">
        <f>G84*$M$4</f>
        <v>6.34</v>
      </c>
      <c r="I84" s="165">
        <f>G84+H84</f>
        <v>26.85</v>
      </c>
      <c r="J84" s="168">
        <f>I84*F84</f>
        <v>4587.05</v>
      </c>
      <c r="K84" s="400">
        <f t="shared" si="20"/>
        <v>0.0031368</v>
      </c>
      <c r="M84" s="394"/>
    </row>
    <row r="85" spans="1:14" ht="21" customHeight="1" thickBot="1">
      <c r="A85" s="139"/>
      <c r="B85" s="247"/>
      <c r="C85" s="140"/>
      <c r="D85" s="141" t="s">
        <v>146</v>
      </c>
      <c r="E85" s="142"/>
      <c r="F85" s="161"/>
      <c r="G85" s="171"/>
      <c r="H85" s="171"/>
      <c r="I85" s="171"/>
      <c r="J85" s="172">
        <f>SUM(J80:J84)</f>
        <v>56992.04</v>
      </c>
      <c r="K85" s="402">
        <f t="shared" si="20"/>
        <v>0.038973</v>
      </c>
      <c r="N85" s="158"/>
    </row>
    <row r="86" spans="1:13" s="16" customFormat="1" ht="21" customHeight="1">
      <c r="A86" s="12" t="s">
        <v>75</v>
      </c>
      <c r="B86" s="250"/>
      <c r="C86" s="13" t="s">
        <v>75</v>
      </c>
      <c r="D86" s="14" t="s">
        <v>36</v>
      </c>
      <c r="E86" s="20"/>
      <c r="F86" s="20"/>
      <c r="G86" s="170"/>
      <c r="H86" s="170"/>
      <c r="I86" s="170"/>
      <c r="J86" s="170"/>
      <c r="K86" s="405"/>
      <c r="M86" s="177"/>
    </row>
    <row r="87" spans="1:13" s="16" customFormat="1" ht="51">
      <c r="A87" s="17" t="s">
        <v>86</v>
      </c>
      <c r="B87" s="241">
        <v>151401</v>
      </c>
      <c r="C87" s="18" t="s">
        <v>212</v>
      </c>
      <c r="D87" s="9" t="s">
        <v>149</v>
      </c>
      <c r="E87" s="19" t="s">
        <v>23</v>
      </c>
      <c r="F87" s="19">
        <v>2400</v>
      </c>
      <c r="G87" s="169">
        <v>3.3</v>
      </c>
      <c r="H87" s="167">
        <f aca="true" t="shared" si="21" ref="H87:H123">G87*$M$4</f>
        <v>1.02</v>
      </c>
      <c r="I87" s="165">
        <f aca="true" t="shared" si="22" ref="I87:I123">G87+H87</f>
        <v>4.32</v>
      </c>
      <c r="J87" s="168">
        <f aca="true" t="shared" si="23" ref="J87:J123">I87*F87</f>
        <v>10368</v>
      </c>
      <c r="K87" s="400">
        <f aca="true" t="shared" si="24" ref="K87:K124">J87/$J$236</f>
        <v>0.00709</v>
      </c>
      <c r="M87" s="98"/>
    </row>
    <row r="88" spans="1:13" s="16" customFormat="1" ht="51">
      <c r="A88" s="17" t="s">
        <v>86</v>
      </c>
      <c r="B88" s="241">
        <v>141417</v>
      </c>
      <c r="C88" s="18" t="s">
        <v>213</v>
      </c>
      <c r="D88" s="9" t="s">
        <v>150</v>
      </c>
      <c r="E88" s="19" t="s">
        <v>23</v>
      </c>
      <c r="F88" s="19">
        <v>2000</v>
      </c>
      <c r="G88" s="169">
        <v>4.38</v>
      </c>
      <c r="H88" s="167">
        <f t="shared" si="21"/>
        <v>1.35</v>
      </c>
      <c r="I88" s="165">
        <f t="shared" si="22"/>
        <v>5.73</v>
      </c>
      <c r="J88" s="168">
        <f t="shared" si="23"/>
        <v>11460</v>
      </c>
      <c r="K88" s="400">
        <f t="shared" si="24"/>
        <v>0.0078367</v>
      </c>
      <c r="M88" s="98"/>
    </row>
    <row r="89" spans="1:13" s="16" customFormat="1" ht="51">
      <c r="A89" s="17" t="s">
        <v>86</v>
      </c>
      <c r="B89" s="241">
        <v>151418</v>
      </c>
      <c r="C89" s="18" t="s">
        <v>214</v>
      </c>
      <c r="D89" s="9" t="s">
        <v>151</v>
      </c>
      <c r="E89" s="19" t="s">
        <v>23</v>
      </c>
      <c r="F89" s="19">
        <v>300</v>
      </c>
      <c r="G89" s="169">
        <v>5.58</v>
      </c>
      <c r="H89" s="167">
        <f t="shared" si="21"/>
        <v>1.72</v>
      </c>
      <c r="I89" s="165">
        <f t="shared" si="22"/>
        <v>7.3</v>
      </c>
      <c r="J89" s="168">
        <f t="shared" si="23"/>
        <v>2190</v>
      </c>
      <c r="K89" s="400">
        <f t="shared" si="24"/>
        <v>0.0014976</v>
      </c>
      <c r="M89" s="98"/>
    </row>
    <row r="90" spans="1:13" s="16" customFormat="1" ht="51">
      <c r="A90" s="17" t="s">
        <v>86</v>
      </c>
      <c r="B90" s="241">
        <v>141519</v>
      </c>
      <c r="C90" s="18" t="s">
        <v>215</v>
      </c>
      <c r="D90" s="9" t="s">
        <v>152</v>
      </c>
      <c r="E90" s="19" t="s">
        <v>23</v>
      </c>
      <c r="F90" s="19">
        <v>900</v>
      </c>
      <c r="G90" s="169">
        <v>6.46</v>
      </c>
      <c r="H90" s="167">
        <f t="shared" si="21"/>
        <v>2</v>
      </c>
      <c r="I90" s="165">
        <f t="shared" si="22"/>
        <v>8.46</v>
      </c>
      <c r="J90" s="168">
        <f t="shared" si="23"/>
        <v>7614</v>
      </c>
      <c r="K90" s="400">
        <f t="shared" si="24"/>
        <v>0.0052067</v>
      </c>
      <c r="M90" s="98"/>
    </row>
    <row r="91" spans="1:13" s="16" customFormat="1" ht="51">
      <c r="A91" s="17" t="s">
        <v>86</v>
      </c>
      <c r="B91" s="241">
        <v>151420</v>
      </c>
      <c r="C91" s="18" t="s">
        <v>216</v>
      </c>
      <c r="D91" s="9" t="s">
        <v>153</v>
      </c>
      <c r="E91" s="19" t="s">
        <v>23</v>
      </c>
      <c r="F91" s="19">
        <v>800</v>
      </c>
      <c r="G91" s="169">
        <v>8.26</v>
      </c>
      <c r="H91" s="167">
        <f t="shared" si="21"/>
        <v>2.55</v>
      </c>
      <c r="I91" s="165">
        <f t="shared" si="22"/>
        <v>10.81</v>
      </c>
      <c r="J91" s="168">
        <f t="shared" si="23"/>
        <v>8648</v>
      </c>
      <c r="K91" s="400">
        <f t="shared" si="24"/>
        <v>0.0059138</v>
      </c>
      <c r="M91" s="98"/>
    </row>
    <row r="92" spans="1:13" s="16" customFormat="1" ht="51">
      <c r="A92" s="17" t="s">
        <v>86</v>
      </c>
      <c r="B92" s="241">
        <v>151423</v>
      </c>
      <c r="C92" s="18" t="s">
        <v>217</v>
      </c>
      <c r="D92" s="9" t="s">
        <v>177</v>
      </c>
      <c r="E92" s="19" t="s">
        <v>23</v>
      </c>
      <c r="F92" s="19">
        <v>205</v>
      </c>
      <c r="G92" s="169">
        <v>21.63</v>
      </c>
      <c r="H92" s="167">
        <f t="shared" si="21"/>
        <v>6.68</v>
      </c>
      <c r="I92" s="165">
        <f t="shared" si="22"/>
        <v>28.31</v>
      </c>
      <c r="J92" s="168">
        <f t="shared" si="23"/>
        <v>5803.55</v>
      </c>
      <c r="K92" s="400">
        <f t="shared" si="24"/>
        <v>0.0039687</v>
      </c>
      <c r="M92" s="98"/>
    </row>
    <row r="93" spans="1:13" s="16" customFormat="1" ht="21" customHeight="1">
      <c r="A93" s="17" t="s">
        <v>86</v>
      </c>
      <c r="B93" s="241">
        <v>151304</v>
      </c>
      <c r="C93" s="18" t="s">
        <v>218</v>
      </c>
      <c r="D93" s="9" t="s">
        <v>154</v>
      </c>
      <c r="E93" s="19" t="s">
        <v>30</v>
      </c>
      <c r="F93" s="19">
        <v>12</v>
      </c>
      <c r="G93" s="169">
        <v>14.41</v>
      </c>
      <c r="H93" s="167">
        <f t="shared" si="21"/>
        <v>4.45</v>
      </c>
      <c r="I93" s="165">
        <f t="shared" si="22"/>
        <v>18.86</v>
      </c>
      <c r="J93" s="168">
        <f t="shared" si="23"/>
        <v>226.32</v>
      </c>
      <c r="K93" s="400">
        <f t="shared" si="24"/>
        <v>0.0001548</v>
      </c>
      <c r="M93" s="97"/>
    </row>
    <row r="94" spans="1:13" s="16" customFormat="1" ht="21" customHeight="1">
      <c r="A94" s="17" t="s">
        <v>86</v>
      </c>
      <c r="B94" s="241">
        <v>151322</v>
      </c>
      <c r="C94" s="18" t="s">
        <v>219</v>
      </c>
      <c r="D94" s="9" t="s">
        <v>155</v>
      </c>
      <c r="E94" s="19" t="s">
        <v>30</v>
      </c>
      <c r="F94" s="19">
        <v>12</v>
      </c>
      <c r="G94" s="169">
        <v>40.61</v>
      </c>
      <c r="H94" s="167">
        <f t="shared" si="21"/>
        <v>12.55</v>
      </c>
      <c r="I94" s="165">
        <f t="shared" si="22"/>
        <v>53.16</v>
      </c>
      <c r="J94" s="168">
        <f t="shared" si="23"/>
        <v>637.92</v>
      </c>
      <c r="K94" s="400">
        <f t="shared" si="24"/>
        <v>0.0004362</v>
      </c>
      <c r="M94" s="97"/>
    </row>
    <row r="95" spans="1:13" s="16" customFormat="1" ht="21" customHeight="1">
      <c r="A95" s="17" t="s">
        <v>86</v>
      </c>
      <c r="B95" s="241">
        <v>151309</v>
      </c>
      <c r="C95" s="18" t="s">
        <v>220</v>
      </c>
      <c r="D95" s="9" t="s">
        <v>157</v>
      </c>
      <c r="E95" s="19" t="s">
        <v>30</v>
      </c>
      <c r="F95" s="19">
        <v>2</v>
      </c>
      <c r="G95" s="169">
        <v>55.96</v>
      </c>
      <c r="H95" s="167">
        <f t="shared" si="21"/>
        <v>17.29</v>
      </c>
      <c r="I95" s="165">
        <f t="shared" si="22"/>
        <v>73.25</v>
      </c>
      <c r="J95" s="168">
        <f t="shared" si="23"/>
        <v>146.5</v>
      </c>
      <c r="K95" s="400">
        <f t="shared" si="24"/>
        <v>0.0001002</v>
      </c>
      <c r="M95" s="97"/>
    </row>
    <row r="96" spans="1:13" s="16" customFormat="1" ht="21" customHeight="1">
      <c r="A96" s="17" t="s">
        <v>86</v>
      </c>
      <c r="B96" s="249">
        <v>151330</v>
      </c>
      <c r="C96" s="18" t="s">
        <v>221</v>
      </c>
      <c r="D96" s="9" t="s">
        <v>156</v>
      </c>
      <c r="E96" s="19" t="s">
        <v>30</v>
      </c>
      <c r="F96" s="19">
        <v>2</v>
      </c>
      <c r="G96" s="169">
        <v>77.47</v>
      </c>
      <c r="H96" s="167">
        <f t="shared" si="21"/>
        <v>23.94</v>
      </c>
      <c r="I96" s="165">
        <f t="shared" si="22"/>
        <v>101.41</v>
      </c>
      <c r="J96" s="168">
        <f t="shared" si="23"/>
        <v>202.82</v>
      </c>
      <c r="K96" s="400">
        <f t="shared" si="24"/>
        <v>0.0001387</v>
      </c>
      <c r="M96" s="97"/>
    </row>
    <row r="97" spans="1:13" s="16" customFormat="1" ht="25.5">
      <c r="A97" s="17" t="s">
        <v>88</v>
      </c>
      <c r="B97" s="249">
        <v>39457</v>
      </c>
      <c r="C97" s="18" t="s">
        <v>222</v>
      </c>
      <c r="D97" s="9" t="s">
        <v>158</v>
      </c>
      <c r="E97" s="19" t="s">
        <v>30</v>
      </c>
      <c r="F97" s="19">
        <v>4</v>
      </c>
      <c r="G97" s="169">
        <v>166.39</v>
      </c>
      <c r="H97" s="167">
        <f t="shared" si="21"/>
        <v>51.41</v>
      </c>
      <c r="I97" s="165">
        <f t="shared" si="22"/>
        <v>217.8</v>
      </c>
      <c r="J97" s="168">
        <f t="shared" si="23"/>
        <v>871.2</v>
      </c>
      <c r="K97" s="400">
        <f t="shared" si="24"/>
        <v>0.0005958</v>
      </c>
      <c r="M97" s="97"/>
    </row>
    <row r="98" spans="1:13" s="16" customFormat="1" ht="25.5">
      <c r="A98" s="17" t="s">
        <v>88</v>
      </c>
      <c r="B98" s="241">
        <v>39469</v>
      </c>
      <c r="C98" s="18" t="s">
        <v>223</v>
      </c>
      <c r="D98" s="9" t="s">
        <v>159</v>
      </c>
      <c r="E98" s="19" t="s">
        <v>30</v>
      </c>
      <c r="F98" s="19">
        <v>4</v>
      </c>
      <c r="G98" s="169">
        <v>67.78</v>
      </c>
      <c r="H98" s="167">
        <f t="shared" si="21"/>
        <v>20.94</v>
      </c>
      <c r="I98" s="165">
        <f t="shared" si="22"/>
        <v>88.72</v>
      </c>
      <c r="J98" s="168">
        <f t="shared" si="23"/>
        <v>354.88</v>
      </c>
      <c r="K98" s="400">
        <f t="shared" si="24"/>
        <v>0.0002427</v>
      </c>
      <c r="M98" s="97"/>
    </row>
    <row r="99" spans="1:13" s="16" customFormat="1" ht="38.25">
      <c r="A99" s="17" t="s">
        <v>86</v>
      </c>
      <c r="B99" s="249">
        <v>150308</v>
      </c>
      <c r="C99" s="18" t="s">
        <v>224</v>
      </c>
      <c r="D99" s="9" t="s">
        <v>160</v>
      </c>
      <c r="E99" s="19" t="s">
        <v>30</v>
      </c>
      <c r="F99" s="19">
        <v>4</v>
      </c>
      <c r="G99" s="169">
        <v>376.75</v>
      </c>
      <c r="H99" s="167">
        <f t="shared" si="21"/>
        <v>116.42</v>
      </c>
      <c r="I99" s="165">
        <f t="shared" si="22"/>
        <v>493.17</v>
      </c>
      <c r="J99" s="168">
        <f t="shared" si="23"/>
        <v>1972.68</v>
      </c>
      <c r="K99" s="400">
        <f t="shared" si="24"/>
        <v>0.001349</v>
      </c>
      <c r="M99" s="97"/>
    </row>
    <row r="100" spans="1:13" s="16" customFormat="1" ht="25.5">
      <c r="A100" s="17" t="s">
        <v>86</v>
      </c>
      <c r="B100" s="241">
        <v>151133</v>
      </c>
      <c r="C100" s="18" t="s">
        <v>225</v>
      </c>
      <c r="D100" s="9" t="s">
        <v>337</v>
      </c>
      <c r="E100" s="19" t="s">
        <v>23</v>
      </c>
      <c r="F100" s="19">
        <v>1050</v>
      </c>
      <c r="G100" s="169">
        <v>6.61</v>
      </c>
      <c r="H100" s="167">
        <f t="shared" si="21"/>
        <v>2.04</v>
      </c>
      <c r="I100" s="165">
        <f t="shared" si="22"/>
        <v>8.65</v>
      </c>
      <c r="J100" s="168">
        <f t="shared" si="23"/>
        <v>9082.5</v>
      </c>
      <c r="K100" s="400">
        <f t="shared" si="24"/>
        <v>0.0062109</v>
      </c>
      <c r="M100" s="97"/>
    </row>
    <row r="101" spans="1:13" s="16" customFormat="1" ht="38.25">
      <c r="A101" s="17" t="s">
        <v>86</v>
      </c>
      <c r="B101" s="249">
        <v>151139</v>
      </c>
      <c r="C101" s="18" t="s">
        <v>226</v>
      </c>
      <c r="D101" s="9" t="s">
        <v>161</v>
      </c>
      <c r="E101" s="19" t="s">
        <v>23</v>
      </c>
      <c r="F101" s="19">
        <v>500</v>
      </c>
      <c r="G101" s="169">
        <v>17.06</v>
      </c>
      <c r="H101" s="167">
        <f t="shared" si="21"/>
        <v>5.27</v>
      </c>
      <c r="I101" s="165">
        <f t="shared" si="22"/>
        <v>22.33</v>
      </c>
      <c r="J101" s="168">
        <f t="shared" si="23"/>
        <v>11165</v>
      </c>
      <c r="K101" s="400">
        <f t="shared" si="24"/>
        <v>0.007635</v>
      </c>
      <c r="M101" s="97"/>
    </row>
    <row r="102" spans="1:13" s="16" customFormat="1" ht="25.5">
      <c r="A102" s="17" t="s">
        <v>86</v>
      </c>
      <c r="B102" s="241">
        <v>150612</v>
      </c>
      <c r="C102" s="18" t="s">
        <v>227</v>
      </c>
      <c r="D102" s="9" t="s">
        <v>162</v>
      </c>
      <c r="E102" s="19" t="s">
        <v>30</v>
      </c>
      <c r="F102" s="19">
        <v>103</v>
      </c>
      <c r="G102" s="169">
        <v>24.18</v>
      </c>
      <c r="H102" s="167">
        <f t="shared" si="21"/>
        <v>7.47</v>
      </c>
      <c r="I102" s="165">
        <f t="shared" si="22"/>
        <v>31.65</v>
      </c>
      <c r="J102" s="168">
        <f t="shared" si="23"/>
        <v>3259.95</v>
      </c>
      <c r="K102" s="400">
        <f t="shared" si="24"/>
        <v>0.0022293</v>
      </c>
      <c r="M102" s="97"/>
    </row>
    <row r="103" spans="1:13" s="16" customFormat="1" ht="25.5">
      <c r="A103" s="17" t="s">
        <v>86</v>
      </c>
      <c r="B103" s="241">
        <v>150623</v>
      </c>
      <c r="C103" s="18" t="s">
        <v>228</v>
      </c>
      <c r="D103" s="9" t="s">
        <v>163</v>
      </c>
      <c r="E103" s="19" t="s">
        <v>30</v>
      </c>
      <c r="F103" s="19">
        <v>140</v>
      </c>
      <c r="G103" s="169">
        <v>5.83</v>
      </c>
      <c r="H103" s="167">
        <f t="shared" si="21"/>
        <v>1.8</v>
      </c>
      <c r="I103" s="165">
        <f t="shared" si="22"/>
        <v>7.63</v>
      </c>
      <c r="J103" s="168">
        <f t="shared" si="23"/>
        <v>1068.2</v>
      </c>
      <c r="K103" s="400">
        <f t="shared" si="24"/>
        <v>0.0007305</v>
      </c>
      <c r="M103" s="97"/>
    </row>
    <row r="104" spans="1:13" s="16" customFormat="1" ht="25.5">
      <c r="A104" s="17" t="s">
        <v>86</v>
      </c>
      <c r="B104" s="241">
        <v>180201</v>
      </c>
      <c r="C104" s="18" t="s">
        <v>229</v>
      </c>
      <c r="D104" s="9" t="s">
        <v>378</v>
      </c>
      <c r="E104" s="19" t="s">
        <v>30</v>
      </c>
      <c r="F104" s="19">
        <v>118</v>
      </c>
      <c r="G104" s="169">
        <v>21.51</v>
      </c>
      <c r="H104" s="167">
        <f t="shared" si="21"/>
        <v>6.65</v>
      </c>
      <c r="I104" s="165">
        <f t="shared" si="22"/>
        <v>28.16</v>
      </c>
      <c r="J104" s="168">
        <f t="shared" si="23"/>
        <v>3322.88</v>
      </c>
      <c r="K104" s="400">
        <f t="shared" si="24"/>
        <v>0.0022723</v>
      </c>
      <c r="M104" s="97"/>
    </row>
    <row r="105" spans="1:13" s="16" customFormat="1" ht="25.5">
      <c r="A105" s="17" t="s">
        <v>86</v>
      </c>
      <c r="B105" s="241">
        <v>180204</v>
      </c>
      <c r="C105" s="18" t="s">
        <v>230</v>
      </c>
      <c r="D105" s="9" t="s">
        <v>166</v>
      </c>
      <c r="E105" s="19" t="s">
        <v>30</v>
      </c>
      <c r="F105" s="19">
        <v>25</v>
      </c>
      <c r="G105" s="169">
        <v>18.6</v>
      </c>
      <c r="H105" s="167">
        <f t="shared" si="21"/>
        <v>5.75</v>
      </c>
      <c r="I105" s="165">
        <f t="shared" si="22"/>
        <v>24.35</v>
      </c>
      <c r="J105" s="168">
        <f t="shared" si="23"/>
        <v>608.75</v>
      </c>
      <c r="K105" s="400">
        <f t="shared" si="24"/>
        <v>0.0004163</v>
      </c>
      <c r="M105" s="97"/>
    </row>
    <row r="106" spans="1:13" s="16" customFormat="1" ht="21" customHeight="1">
      <c r="A106" s="17" t="s">
        <v>88</v>
      </c>
      <c r="B106" s="249">
        <v>39390</v>
      </c>
      <c r="C106" s="18" t="s">
        <v>231</v>
      </c>
      <c r="D106" s="9" t="s">
        <v>167</v>
      </c>
      <c r="E106" s="19" t="s">
        <v>30</v>
      </c>
      <c r="F106" s="19">
        <v>80</v>
      </c>
      <c r="G106" s="169">
        <v>113</v>
      </c>
      <c r="H106" s="167">
        <f t="shared" si="21"/>
        <v>34.92</v>
      </c>
      <c r="I106" s="165">
        <f t="shared" si="22"/>
        <v>147.92</v>
      </c>
      <c r="J106" s="168">
        <f t="shared" si="23"/>
        <v>11833.6</v>
      </c>
      <c r="K106" s="400">
        <f t="shared" si="24"/>
        <v>0.0080922</v>
      </c>
      <c r="M106" s="97"/>
    </row>
    <row r="107" spans="1:13" s="16" customFormat="1" ht="25.5">
      <c r="A107" s="17" t="s">
        <v>86</v>
      </c>
      <c r="B107" s="249">
        <v>180205</v>
      </c>
      <c r="C107" s="18" t="s">
        <v>232</v>
      </c>
      <c r="D107" s="9" t="s">
        <v>168</v>
      </c>
      <c r="E107" s="19" t="s">
        <v>30</v>
      </c>
      <c r="F107" s="19">
        <v>11</v>
      </c>
      <c r="G107" s="169">
        <v>29.48</v>
      </c>
      <c r="H107" s="167">
        <f t="shared" si="21"/>
        <v>9.11</v>
      </c>
      <c r="I107" s="165">
        <f t="shared" si="22"/>
        <v>38.59</v>
      </c>
      <c r="J107" s="168">
        <f t="shared" si="23"/>
        <v>424.49</v>
      </c>
      <c r="K107" s="400">
        <f t="shared" si="24"/>
        <v>0.0002903</v>
      </c>
      <c r="M107" s="97"/>
    </row>
    <row r="108" spans="1:13" s="16" customFormat="1" ht="25.5">
      <c r="A108" s="17" t="s">
        <v>88</v>
      </c>
      <c r="B108" s="241">
        <v>3278</v>
      </c>
      <c r="C108" s="18" t="s">
        <v>233</v>
      </c>
      <c r="D108" s="9" t="s">
        <v>169</v>
      </c>
      <c r="E108" s="19" t="s">
        <v>30</v>
      </c>
      <c r="F108" s="19">
        <v>12</v>
      </c>
      <c r="G108" s="169">
        <v>57.79</v>
      </c>
      <c r="H108" s="167">
        <f t="shared" si="21"/>
        <v>17.86</v>
      </c>
      <c r="I108" s="165">
        <f t="shared" si="22"/>
        <v>75.65</v>
      </c>
      <c r="J108" s="168">
        <f t="shared" si="23"/>
        <v>907.8</v>
      </c>
      <c r="K108" s="400">
        <f t="shared" si="24"/>
        <v>0.0006208</v>
      </c>
      <c r="M108" s="97"/>
    </row>
    <row r="109" spans="1:13" s="16" customFormat="1" ht="25.5">
      <c r="A109" s="17" t="s">
        <v>88</v>
      </c>
      <c r="B109" s="249">
        <v>7525</v>
      </c>
      <c r="C109" s="18" t="s">
        <v>234</v>
      </c>
      <c r="D109" s="9" t="s">
        <v>170</v>
      </c>
      <c r="E109" s="19" t="s">
        <v>30</v>
      </c>
      <c r="F109" s="19">
        <v>4</v>
      </c>
      <c r="G109" s="169">
        <v>37.42</v>
      </c>
      <c r="H109" s="167">
        <f t="shared" si="21"/>
        <v>11.56</v>
      </c>
      <c r="I109" s="165">
        <f t="shared" si="22"/>
        <v>48.98</v>
      </c>
      <c r="J109" s="168">
        <f t="shared" si="23"/>
        <v>195.92</v>
      </c>
      <c r="K109" s="400">
        <f t="shared" si="24"/>
        <v>0.000134</v>
      </c>
      <c r="M109" s="97"/>
    </row>
    <row r="110" spans="1:13" s="16" customFormat="1" ht="38.25">
      <c r="A110" s="17" t="s">
        <v>88</v>
      </c>
      <c r="B110" s="249">
        <v>5051</v>
      </c>
      <c r="C110" s="18" t="s">
        <v>235</v>
      </c>
      <c r="D110" s="9" t="s">
        <v>171</v>
      </c>
      <c r="E110" s="19" t="s">
        <v>30</v>
      </c>
      <c r="F110" s="19">
        <v>1</v>
      </c>
      <c r="G110" s="169">
        <v>975.27</v>
      </c>
      <c r="H110" s="167">
        <f t="shared" si="21"/>
        <v>301.36</v>
      </c>
      <c r="I110" s="165">
        <f t="shared" si="22"/>
        <v>1276.63</v>
      </c>
      <c r="J110" s="168">
        <f t="shared" si="23"/>
        <v>1276.63</v>
      </c>
      <c r="K110" s="400">
        <f t="shared" si="24"/>
        <v>0.000873</v>
      </c>
      <c r="M110" s="97"/>
    </row>
    <row r="111" spans="1:13" s="16" customFormat="1" ht="38.25">
      <c r="A111" s="17" t="s">
        <v>88</v>
      </c>
      <c r="B111" s="249">
        <v>14164</v>
      </c>
      <c r="C111" s="18" t="s">
        <v>236</v>
      </c>
      <c r="D111" s="9" t="s">
        <v>172</v>
      </c>
      <c r="E111" s="19" t="s">
        <v>30</v>
      </c>
      <c r="F111" s="19">
        <v>4</v>
      </c>
      <c r="G111" s="169">
        <v>1010.39</v>
      </c>
      <c r="H111" s="167">
        <f t="shared" si="21"/>
        <v>312.21</v>
      </c>
      <c r="I111" s="165">
        <f t="shared" si="22"/>
        <v>1322.6</v>
      </c>
      <c r="J111" s="168">
        <f t="shared" si="23"/>
        <v>5290.4</v>
      </c>
      <c r="K111" s="400">
        <f t="shared" si="24"/>
        <v>0.0036177</v>
      </c>
      <c r="M111" s="97"/>
    </row>
    <row r="112" spans="1:13" s="16" customFormat="1" ht="38.25">
      <c r="A112" s="17" t="s">
        <v>88</v>
      </c>
      <c r="B112" s="249">
        <v>38775</v>
      </c>
      <c r="C112" s="18" t="s">
        <v>237</v>
      </c>
      <c r="D112" s="9" t="s">
        <v>173</v>
      </c>
      <c r="E112" s="19" t="s">
        <v>30</v>
      </c>
      <c r="F112" s="19">
        <v>2</v>
      </c>
      <c r="G112" s="169">
        <v>35.19</v>
      </c>
      <c r="H112" s="167">
        <f t="shared" si="21"/>
        <v>10.87</v>
      </c>
      <c r="I112" s="165">
        <f t="shared" si="22"/>
        <v>46.06</v>
      </c>
      <c r="J112" s="168">
        <f t="shared" si="23"/>
        <v>92.12</v>
      </c>
      <c r="K112" s="400">
        <f t="shared" si="24"/>
        <v>6.3E-05</v>
      </c>
      <c r="M112" s="97"/>
    </row>
    <row r="113" spans="1:13" s="16" customFormat="1" ht="25.5">
      <c r="A113" s="17" t="s">
        <v>86</v>
      </c>
      <c r="B113" s="249">
        <v>150964</v>
      </c>
      <c r="C113" s="18" t="s">
        <v>238</v>
      </c>
      <c r="D113" s="9" t="s">
        <v>174</v>
      </c>
      <c r="E113" s="19" t="s">
        <v>30</v>
      </c>
      <c r="F113" s="19">
        <v>2</v>
      </c>
      <c r="G113" s="169">
        <v>7.99</v>
      </c>
      <c r="H113" s="167">
        <f t="shared" si="21"/>
        <v>2.47</v>
      </c>
      <c r="I113" s="165">
        <f t="shared" si="22"/>
        <v>10.46</v>
      </c>
      <c r="J113" s="168">
        <f t="shared" si="23"/>
        <v>20.92</v>
      </c>
      <c r="K113" s="400">
        <f t="shared" si="24"/>
        <v>1.43E-05</v>
      </c>
      <c r="M113" s="97"/>
    </row>
    <row r="114" spans="1:13" s="16" customFormat="1" ht="21" customHeight="1">
      <c r="A114" s="17" t="s">
        <v>88</v>
      </c>
      <c r="B114" s="249">
        <v>3751</v>
      </c>
      <c r="C114" s="18" t="s">
        <v>239</v>
      </c>
      <c r="D114" s="9" t="s">
        <v>175</v>
      </c>
      <c r="E114" s="19" t="s">
        <v>30</v>
      </c>
      <c r="F114" s="19">
        <v>9</v>
      </c>
      <c r="G114" s="169">
        <v>44.58</v>
      </c>
      <c r="H114" s="167">
        <f t="shared" si="21"/>
        <v>13.78</v>
      </c>
      <c r="I114" s="165">
        <f t="shared" si="22"/>
        <v>58.36</v>
      </c>
      <c r="J114" s="168">
        <f t="shared" si="23"/>
        <v>525.24</v>
      </c>
      <c r="K114" s="400">
        <f t="shared" si="24"/>
        <v>0.0003592</v>
      </c>
      <c r="M114" s="97"/>
    </row>
    <row r="115" spans="1:13" s="16" customFormat="1" ht="25.5">
      <c r="A115" s="17" t="s">
        <v>88</v>
      </c>
      <c r="B115" s="249">
        <v>39374</v>
      </c>
      <c r="C115" s="18" t="s">
        <v>240</v>
      </c>
      <c r="D115" s="9" t="s">
        <v>176</v>
      </c>
      <c r="E115" s="19" t="s">
        <v>30</v>
      </c>
      <c r="F115" s="19">
        <v>9</v>
      </c>
      <c r="G115" s="169">
        <v>97.97</v>
      </c>
      <c r="H115" s="167">
        <f t="shared" si="21"/>
        <v>30.27</v>
      </c>
      <c r="I115" s="165">
        <f t="shared" si="22"/>
        <v>128.24</v>
      </c>
      <c r="J115" s="168">
        <f t="shared" si="23"/>
        <v>1154.16</v>
      </c>
      <c r="K115" s="400">
        <f t="shared" si="24"/>
        <v>0.0007893</v>
      </c>
      <c r="M115" s="97"/>
    </row>
    <row r="116" spans="1:13" s="16" customFormat="1" ht="39" thickBot="1">
      <c r="A116" s="535" t="s">
        <v>86</v>
      </c>
      <c r="B116" s="544">
        <v>160311</v>
      </c>
      <c r="C116" s="537" t="s">
        <v>241</v>
      </c>
      <c r="D116" s="538" t="s">
        <v>178</v>
      </c>
      <c r="E116" s="539" t="s">
        <v>30</v>
      </c>
      <c r="F116" s="539">
        <v>3</v>
      </c>
      <c r="G116" s="541">
        <v>87.69</v>
      </c>
      <c r="H116" s="540">
        <f t="shared" si="21"/>
        <v>27.1</v>
      </c>
      <c r="I116" s="541">
        <f t="shared" si="22"/>
        <v>114.79</v>
      </c>
      <c r="J116" s="542">
        <f t="shared" si="23"/>
        <v>344.37</v>
      </c>
      <c r="K116" s="543">
        <f t="shared" si="24"/>
        <v>0.0002355</v>
      </c>
      <c r="M116" s="97"/>
    </row>
    <row r="117" spans="1:13" s="16" customFormat="1" ht="38.25">
      <c r="A117" s="530" t="s">
        <v>86</v>
      </c>
      <c r="B117" s="531">
        <v>151703</v>
      </c>
      <c r="C117" s="532" t="s">
        <v>242</v>
      </c>
      <c r="D117" s="26" t="s">
        <v>179</v>
      </c>
      <c r="E117" s="534" t="s">
        <v>30</v>
      </c>
      <c r="F117" s="534">
        <v>1</v>
      </c>
      <c r="G117" s="165">
        <v>2539.34</v>
      </c>
      <c r="H117" s="167">
        <f t="shared" si="21"/>
        <v>784.66</v>
      </c>
      <c r="I117" s="165">
        <f t="shared" si="22"/>
        <v>3324</v>
      </c>
      <c r="J117" s="168">
        <f t="shared" si="23"/>
        <v>3324</v>
      </c>
      <c r="K117" s="400">
        <f t="shared" si="24"/>
        <v>0.0022731</v>
      </c>
      <c r="M117" s="97"/>
    </row>
    <row r="118" spans="1:13" s="16" customFormat="1" ht="25.5">
      <c r="A118" s="17" t="s">
        <v>86</v>
      </c>
      <c r="B118" s="241">
        <v>180809</v>
      </c>
      <c r="C118" s="18" t="s">
        <v>243</v>
      </c>
      <c r="D118" s="9" t="s">
        <v>180</v>
      </c>
      <c r="E118" s="19" t="s">
        <v>30</v>
      </c>
      <c r="F118" s="19">
        <v>1</v>
      </c>
      <c r="G118" s="169">
        <v>67.86</v>
      </c>
      <c r="H118" s="167">
        <f t="shared" si="21"/>
        <v>20.97</v>
      </c>
      <c r="I118" s="165">
        <f t="shared" si="22"/>
        <v>88.83</v>
      </c>
      <c r="J118" s="168">
        <f t="shared" si="23"/>
        <v>88.83</v>
      </c>
      <c r="K118" s="400">
        <f t="shared" si="24"/>
        <v>6.07E-05</v>
      </c>
      <c r="M118" s="97"/>
    </row>
    <row r="119" spans="1:13" s="16" customFormat="1" ht="21" customHeight="1">
      <c r="A119" s="17" t="s">
        <v>86</v>
      </c>
      <c r="B119" s="241">
        <v>160120</v>
      </c>
      <c r="C119" s="18" t="s">
        <v>244</v>
      </c>
      <c r="D119" s="9" t="s">
        <v>959</v>
      </c>
      <c r="E119" s="19" t="s">
        <v>30</v>
      </c>
      <c r="F119" s="19">
        <v>3</v>
      </c>
      <c r="G119" s="169">
        <v>23.4</v>
      </c>
      <c r="H119" s="167">
        <f t="shared" si="21"/>
        <v>7.23</v>
      </c>
      <c r="I119" s="165">
        <f t="shared" si="22"/>
        <v>30.63</v>
      </c>
      <c r="J119" s="168">
        <f t="shared" si="23"/>
        <v>91.89</v>
      </c>
      <c r="K119" s="400">
        <f t="shared" si="24"/>
        <v>6.28E-05</v>
      </c>
      <c r="M119" s="97"/>
    </row>
    <row r="120" spans="1:13" s="16" customFormat="1" ht="21" customHeight="1">
      <c r="A120" s="17" t="s">
        <v>86</v>
      </c>
      <c r="B120" s="241">
        <v>160806</v>
      </c>
      <c r="C120" s="18" t="s">
        <v>245</v>
      </c>
      <c r="D120" s="9" t="s">
        <v>348</v>
      </c>
      <c r="E120" s="19" t="s">
        <v>30</v>
      </c>
      <c r="F120" s="19">
        <v>3</v>
      </c>
      <c r="G120" s="169">
        <v>22.08</v>
      </c>
      <c r="H120" s="167">
        <f t="shared" si="21"/>
        <v>6.82</v>
      </c>
      <c r="I120" s="165">
        <f t="shared" si="22"/>
        <v>28.9</v>
      </c>
      <c r="J120" s="168">
        <f t="shared" si="23"/>
        <v>86.7</v>
      </c>
      <c r="K120" s="400">
        <f t="shared" si="24"/>
        <v>5.93E-05</v>
      </c>
      <c r="M120" s="97"/>
    </row>
    <row r="121" spans="1:13" s="16" customFormat="1" ht="41.25" customHeight="1">
      <c r="A121" s="17" t="s">
        <v>86</v>
      </c>
      <c r="B121" s="241">
        <v>160303</v>
      </c>
      <c r="C121" s="18" t="s">
        <v>246</v>
      </c>
      <c r="D121" s="9" t="s">
        <v>958</v>
      </c>
      <c r="E121" s="19" t="s">
        <v>30</v>
      </c>
      <c r="F121" s="19">
        <v>1</v>
      </c>
      <c r="G121" s="169">
        <v>239.91</v>
      </c>
      <c r="H121" s="167">
        <f>G121*$M$4</f>
        <v>74.13</v>
      </c>
      <c r="I121" s="165">
        <f>G121+H121</f>
        <v>314.04</v>
      </c>
      <c r="J121" s="168">
        <f>I121*F121</f>
        <v>314.04</v>
      </c>
      <c r="K121" s="400">
        <f t="shared" si="24"/>
        <v>0.0002148</v>
      </c>
      <c r="M121" s="97"/>
    </row>
    <row r="122" spans="1:13" s="16" customFormat="1" ht="21" customHeight="1">
      <c r="A122" s="17" t="s">
        <v>88</v>
      </c>
      <c r="B122" s="241">
        <v>11920</v>
      </c>
      <c r="C122" s="18" t="s">
        <v>247</v>
      </c>
      <c r="D122" s="9" t="s">
        <v>341</v>
      </c>
      <c r="E122" s="19" t="s">
        <v>30</v>
      </c>
      <c r="F122" s="19">
        <v>1</v>
      </c>
      <c r="G122" s="169">
        <v>10.09</v>
      </c>
      <c r="H122" s="167">
        <f t="shared" si="21"/>
        <v>3.12</v>
      </c>
      <c r="I122" s="165">
        <f t="shared" si="22"/>
        <v>13.21</v>
      </c>
      <c r="J122" s="168">
        <f t="shared" si="23"/>
        <v>13.21</v>
      </c>
      <c r="K122" s="400">
        <f t="shared" si="24"/>
        <v>9E-06</v>
      </c>
      <c r="M122" s="97"/>
    </row>
    <row r="123" spans="1:13" s="16" customFormat="1" ht="26.25" thickBot="1">
      <c r="A123" s="17"/>
      <c r="B123" s="241" t="s">
        <v>679</v>
      </c>
      <c r="C123" s="18" t="s">
        <v>248</v>
      </c>
      <c r="D123" s="9" t="s">
        <v>342</v>
      </c>
      <c r="E123" s="19" t="s">
        <v>23</v>
      </c>
      <c r="F123" s="19">
        <v>10</v>
      </c>
      <c r="G123" s="169">
        <f>COTAÇÕES!Q10</f>
        <v>2.88</v>
      </c>
      <c r="H123" s="167">
        <f t="shared" si="21"/>
        <v>0.89</v>
      </c>
      <c r="I123" s="165">
        <f t="shared" si="22"/>
        <v>3.77</v>
      </c>
      <c r="J123" s="168">
        <f t="shared" si="23"/>
        <v>37.7</v>
      </c>
      <c r="K123" s="400">
        <f t="shared" si="24"/>
        <v>2.58E-05</v>
      </c>
      <c r="M123" s="97"/>
    </row>
    <row r="124" spans="1:14" ht="21" customHeight="1" thickBot="1">
      <c r="A124" s="139"/>
      <c r="B124" s="247"/>
      <c r="C124" s="140"/>
      <c r="D124" s="141" t="s">
        <v>148</v>
      </c>
      <c r="E124" s="142"/>
      <c r="F124" s="161"/>
      <c r="G124" s="171"/>
      <c r="H124" s="171"/>
      <c r="I124" s="171"/>
      <c r="J124" s="172">
        <f>SUM(J87:J123)</f>
        <v>105025.17</v>
      </c>
      <c r="K124" s="402">
        <f t="shared" si="24"/>
        <v>0.0718195</v>
      </c>
      <c r="N124" s="158"/>
    </row>
    <row r="125" spans="1:13" s="16" customFormat="1" ht="21" customHeight="1">
      <c r="A125" s="12" t="s">
        <v>76</v>
      </c>
      <c r="B125" s="250"/>
      <c r="C125" s="23" t="s">
        <v>76</v>
      </c>
      <c r="D125" s="14" t="s">
        <v>252</v>
      </c>
      <c r="E125" s="24"/>
      <c r="F125" s="20"/>
      <c r="G125" s="170"/>
      <c r="H125" s="170"/>
      <c r="I125" s="170"/>
      <c r="J125" s="170"/>
      <c r="K125" s="405"/>
      <c r="M125" s="177"/>
    </row>
    <row r="126" spans="1:13" s="16" customFormat="1" ht="64.5" customHeight="1">
      <c r="A126" s="262" t="s">
        <v>86</v>
      </c>
      <c r="B126" s="249">
        <v>160304</v>
      </c>
      <c r="C126" s="18" t="s">
        <v>635</v>
      </c>
      <c r="D126" s="498" t="s">
        <v>937</v>
      </c>
      <c r="E126" s="19" t="s">
        <v>30</v>
      </c>
      <c r="F126" s="19">
        <v>1</v>
      </c>
      <c r="G126" s="169">
        <v>567.74</v>
      </c>
      <c r="H126" s="167">
        <f aca="true" t="shared" si="25" ref="H126:H139">G126*$M$4</f>
        <v>175.43</v>
      </c>
      <c r="I126" s="165">
        <f>G126+H126</f>
        <v>743.17</v>
      </c>
      <c r="J126" s="168">
        <f>I126*F126</f>
        <v>743.17</v>
      </c>
      <c r="K126" s="400">
        <f aca="true" t="shared" si="26" ref="K126:K140">J126/$J$236</f>
        <v>0.0005082</v>
      </c>
      <c r="M126" s="97"/>
    </row>
    <row r="127" spans="1:13" s="16" customFormat="1" ht="28.5">
      <c r="A127" s="262"/>
      <c r="B127" s="249" t="s">
        <v>960</v>
      </c>
      <c r="C127" s="18" t="s">
        <v>636</v>
      </c>
      <c r="D127" s="9" t="s">
        <v>379</v>
      </c>
      <c r="E127" s="25" t="s">
        <v>25</v>
      </c>
      <c r="F127" s="19">
        <v>500</v>
      </c>
      <c r="G127" s="169">
        <v>19.96</v>
      </c>
      <c r="H127" s="167">
        <f t="shared" si="25"/>
        <v>6.17</v>
      </c>
      <c r="I127" s="165">
        <f>G127+H127</f>
        <v>26.13</v>
      </c>
      <c r="J127" s="168">
        <f>I127*F127</f>
        <v>13065</v>
      </c>
      <c r="K127" s="400">
        <f t="shared" si="26"/>
        <v>0.0089343</v>
      </c>
      <c r="M127" s="97"/>
    </row>
    <row r="128" spans="1:13" s="16" customFormat="1" ht="51">
      <c r="A128" s="262" t="s">
        <v>86</v>
      </c>
      <c r="B128" s="249">
        <v>160309</v>
      </c>
      <c r="C128" s="18" t="s">
        <v>637</v>
      </c>
      <c r="D128" s="9" t="s">
        <v>938</v>
      </c>
      <c r="E128" s="25" t="s">
        <v>30</v>
      </c>
      <c r="F128" s="19">
        <v>30</v>
      </c>
      <c r="G128" s="169">
        <v>36.96</v>
      </c>
      <c r="H128" s="167">
        <f t="shared" si="25"/>
        <v>11.42</v>
      </c>
      <c r="I128" s="165">
        <f>G128+H128</f>
        <v>48.38</v>
      </c>
      <c r="J128" s="168">
        <f>I128*F128</f>
        <v>1451.4</v>
      </c>
      <c r="K128" s="400">
        <f t="shared" si="26"/>
        <v>0.0009925</v>
      </c>
      <c r="M128" s="97"/>
    </row>
    <row r="129" spans="1:13" s="16" customFormat="1" ht="63.75">
      <c r="A129" s="262" t="s">
        <v>86</v>
      </c>
      <c r="B129" s="249">
        <v>160313</v>
      </c>
      <c r="C129" s="18" t="s">
        <v>638</v>
      </c>
      <c r="D129" s="26" t="s">
        <v>940</v>
      </c>
      <c r="E129" s="25" t="s">
        <v>127</v>
      </c>
      <c r="F129" s="19">
        <v>300</v>
      </c>
      <c r="G129" s="169">
        <v>36.87</v>
      </c>
      <c r="H129" s="167">
        <f>G129*$M$4</f>
        <v>11.39</v>
      </c>
      <c r="I129" s="165">
        <f>G129+H129</f>
        <v>48.26</v>
      </c>
      <c r="J129" s="168">
        <f>I129*F129</f>
        <v>14478</v>
      </c>
      <c r="K129" s="400">
        <f t="shared" si="26"/>
        <v>0.0099005</v>
      </c>
      <c r="M129" s="97"/>
    </row>
    <row r="130" spans="1:13" s="16" customFormat="1" ht="25.5">
      <c r="A130" s="17" t="s">
        <v>88</v>
      </c>
      <c r="B130" s="249">
        <v>1563</v>
      </c>
      <c r="C130" s="18" t="s">
        <v>639</v>
      </c>
      <c r="D130" s="9" t="s">
        <v>266</v>
      </c>
      <c r="E130" s="19" t="s">
        <v>30</v>
      </c>
      <c r="F130" s="19">
        <v>10</v>
      </c>
      <c r="G130" s="169">
        <v>9.89</v>
      </c>
      <c r="H130" s="167">
        <f t="shared" si="25"/>
        <v>3.06</v>
      </c>
      <c r="I130" s="165">
        <f aca="true" t="shared" si="27" ref="I130:I139">G130+H130</f>
        <v>12.95</v>
      </c>
      <c r="J130" s="168">
        <f aca="true" t="shared" si="28" ref="J130:J139">I130*F130</f>
        <v>129.5</v>
      </c>
      <c r="K130" s="400">
        <f t="shared" si="26"/>
        <v>8.86E-05</v>
      </c>
      <c r="M130" s="97"/>
    </row>
    <row r="131" spans="1:13" s="16" customFormat="1" ht="25.5">
      <c r="A131" s="17" t="s">
        <v>88</v>
      </c>
      <c r="B131" s="249">
        <v>1577</v>
      </c>
      <c r="C131" s="18" t="s">
        <v>640</v>
      </c>
      <c r="D131" s="9" t="s">
        <v>267</v>
      </c>
      <c r="E131" s="19" t="s">
        <v>30</v>
      </c>
      <c r="F131" s="19">
        <v>200</v>
      </c>
      <c r="G131" s="169">
        <v>1.39</v>
      </c>
      <c r="H131" s="167">
        <f t="shared" si="25"/>
        <v>0.43</v>
      </c>
      <c r="I131" s="165">
        <f t="shared" si="27"/>
        <v>1.82</v>
      </c>
      <c r="J131" s="168">
        <f t="shared" si="28"/>
        <v>364</v>
      </c>
      <c r="K131" s="400">
        <f t="shared" si="26"/>
        <v>0.0002489</v>
      </c>
      <c r="M131" s="97"/>
    </row>
    <row r="132" spans="1:13" s="16" customFormat="1" ht="21" customHeight="1">
      <c r="A132" s="17" t="s">
        <v>88</v>
      </c>
      <c r="B132" s="249">
        <v>4380</v>
      </c>
      <c r="C132" s="18" t="s">
        <v>641</v>
      </c>
      <c r="D132" s="9" t="s">
        <v>268</v>
      </c>
      <c r="E132" s="19" t="s">
        <v>30</v>
      </c>
      <c r="F132" s="19">
        <v>200</v>
      </c>
      <c r="G132" s="169">
        <v>0.78</v>
      </c>
      <c r="H132" s="167">
        <f t="shared" si="25"/>
        <v>0.24</v>
      </c>
      <c r="I132" s="165">
        <f t="shared" si="27"/>
        <v>1.02</v>
      </c>
      <c r="J132" s="168">
        <f t="shared" si="28"/>
        <v>204</v>
      </c>
      <c r="K132" s="400">
        <f t="shared" si="26"/>
        <v>0.0001395</v>
      </c>
      <c r="M132" s="97"/>
    </row>
    <row r="133" spans="1:13" s="16" customFormat="1" ht="21" customHeight="1">
      <c r="A133" s="17" t="s">
        <v>88</v>
      </c>
      <c r="B133" s="249">
        <v>4300</v>
      </c>
      <c r="C133" s="18" t="s">
        <v>642</v>
      </c>
      <c r="D133" s="9" t="s">
        <v>269</v>
      </c>
      <c r="E133" s="19" t="s">
        <v>30</v>
      </c>
      <c r="F133" s="19">
        <v>200</v>
      </c>
      <c r="G133" s="169">
        <v>0.51</v>
      </c>
      <c r="H133" s="167">
        <f t="shared" si="25"/>
        <v>0.16</v>
      </c>
      <c r="I133" s="165">
        <f t="shared" si="27"/>
        <v>0.67</v>
      </c>
      <c r="J133" s="168">
        <f t="shared" si="28"/>
        <v>134</v>
      </c>
      <c r="K133" s="400">
        <f t="shared" si="26"/>
        <v>9.16E-05</v>
      </c>
      <c r="M133" s="97"/>
    </row>
    <row r="134" spans="1:13" s="16" customFormat="1" ht="42.75" customHeight="1">
      <c r="A134" s="17" t="s">
        <v>86</v>
      </c>
      <c r="B134" s="249">
        <v>160332</v>
      </c>
      <c r="C134" s="18" t="s">
        <v>643</v>
      </c>
      <c r="D134" s="9" t="s">
        <v>939</v>
      </c>
      <c r="E134" s="19" t="s">
        <v>23</v>
      </c>
      <c r="F134" s="19">
        <v>100</v>
      </c>
      <c r="G134" s="169">
        <v>20.94</v>
      </c>
      <c r="H134" s="167">
        <f t="shared" si="25"/>
        <v>6.47</v>
      </c>
      <c r="I134" s="165">
        <f t="shared" si="27"/>
        <v>27.41</v>
      </c>
      <c r="J134" s="168">
        <f t="shared" si="28"/>
        <v>2741</v>
      </c>
      <c r="K134" s="400">
        <f t="shared" si="26"/>
        <v>0.0018744</v>
      </c>
      <c r="M134" s="97"/>
    </row>
    <row r="135" spans="1:13" s="16" customFormat="1" ht="21" customHeight="1">
      <c r="A135" s="17" t="s">
        <v>86</v>
      </c>
      <c r="B135" s="249">
        <v>11837</v>
      </c>
      <c r="C135" s="18" t="s">
        <v>283</v>
      </c>
      <c r="D135" s="9" t="s">
        <v>661</v>
      </c>
      <c r="E135" s="1" t="s">
        <v>23</v>
      </c>
      <c r="F135" s="19">
        <v>50</v>
      </c>
      <c r="G135" s="167">
        <v>26.84</v>
      </c>
      <c r="H135" s="167">
        <f t="shared" si="25"/>
        <v>8.29</v>
      </c>
      <c r="I135" s="165">
        <f t="shared" si="27"/>
        <v>35.13</v>
      </c>
      <c r="J135" s="168">
        <f t="shared" si="28"/>
        <v>1756.5</v>
      </c>
      <c r="K135" s="400">
        <f t="shared" si="26"/>
        <v>0.0012012</v>
      </c>
      <c r="M135" s="394"/>
    </row>
    <row r="136" spans="1:13" s="16" customFormat="1" ht="38.25">
      <c r="A136" s="17" t="s">
        <v>86</v>
      </c>
      <c r="B136" s="249">
        <v>48020</v>
      </c>
      <c r="C136" s="18" t="s">
        <v>284</v>
      </c>
      <c r="D136" s="9" t="s">
        <v>272</v>
      </c>
      <c r="E136" s="19" t="s">
        <v>30</v>
      </c>
      <c r="F136" s="19">
        <v>20</v>
      </c>
      <c r="G136" s="167">
        <v>7.07</v>
      </c>
      <c r="H136" s="167">
        <f t="shared" si="25"/>
        <v>2.18</v>
      </c>
      <c r="I136" s="165">
        <f t="shared" si="27"/>
        <v>9.25</v>
      </c>
      <c r="J136" s="168">
        <f t="shared" si="28"/>
        <v>185</v>
      </c>
      <c r="K136" s="400">
        <f t="shared" si="26"/>
        <v>0.0001265</v>
      </c>
      <c r="M136" s="394"/>
    </row>
    <row r="137" spans="1:13" s="16" customFormat="1" ht="25.5">
      <c r="A137" s="17" t="s">
        <v>86</v>
      </c>
      <c r="B137" s="249">
        <v>42503</v>
      </c>
      <c r="C137" s="18" t="s">
        <v>285</v>
      </c>
      <c r="D137" s="9" t="s">
        <v>253</v>
      </c>
      <c r="E137" s="19" t="s">
        <v>30</v>
      </c>
      <c r="F137" s="19">
        <v>20</v>
      </c>
      <c r="G137" s="167">
        <v>7.54</v>
      </c>
      <c r="H137" s="167">
        <f t="shared" si="25"/>
        <v>2.33</v>
      </c>
      <c r="I137" s="165">
        <f t="shared" si="27"/>
        <v>9.87</v>
      </c>
      <c r="J137" s="168">
        <f t="shared" si="28"/>
        <v>197.4</v>
      </c>
      <c r="K137" s="400">
        <f t="shared" si="26"/>
        <v>0.000135</v>
      </c>
      <c r="M137" s="394"/>
    </row>
    <row r="138" spans="1:13" s="16" customFormat="1" ht="25.5">
      <c r="A138" s="17" t="s">
        <v>86</v>
      </c>
      <c r="B138" s="249">
        <v>45067</v>
      </c>
      <c r="C138" s="18" t="s">
        <v>286</v>
      </c>
      <c r="D138" s="9" t="s">
        <v>254</v>
      </c>
      <c r="E138" s="19" t="s">
        <v>30</v>
      </c>
      <c r="F138" s="19">
        <v>20</v>
      </c>
      <c r="G138" s="167">
        <v>12.33</v>
      </c>
      <c r="H138" s="167">
        <f t="shared" si="25"/>
        <v>3.81</v>
      </c>
      <c r="I138" s="165">
        <f t="shared" si="27"/>
        <v>16.14</v>
      </c>
      <c r="J138" s="168">
        <f t="shared" si="28"/>
        <v>322.8</v>
      </c>
      <c r="K138" s="400">
        <f t="shared" si="26"/>
        <v>0.0002207</v>
      </c>
      <c r="M138" s="394"/>
    </row>
    <row r="139" spans="1:13" s="16" customFormat="1" ht="26.25" thickBot="1">
      <c r="A139" s="17" t="s">
        <v>86</v>
      </c>
      <c r="B139" s="249">
        <v>45044</v>
      </c>
      <c r="C139" s="18" t="s">
        <v>287</v>
      </c>
      <c r="D139" s="9" t="s">
        <v>273</v>
      </c>
      <c r="E139" s="19" t="s">
        <v>30</v>
      </c>
      <c r="F139" s="19">
        <v>2</v>
      </c>
      <c r="G139" s="167">
        <v>22.14</v>
      </c>
      <c r="H139" s="167">
        <f t="shared" si="25"/>
        <v>6.84</v>
      </c>
      <c r="I139" s="165">
        <f t="shared" si="27"/>
        <v>28.98</v>
      </c>
      <c r="J139" s="168">
        <f t="shared" si="28"/>
        <v>57.96</v>
      </c>
      <c r="K139" s="400">
        <f t="shared" si="26"/>
        <v>3.96E-05</v>
      </c>
      <c r="M139" s="394"/>
    </row>
    <row r="140" spans="1:14" ht="21" customHeight="1" thickBot="1">
      <c r="A140" s="139"/>
      <c r="B140" s="247"/>
      <c r="C140" s="140"/>
      <c r="D140" s="141" t="s">
        <v>312</v>
      </c>
      <c r="E140" s="142"/>
      <c r="F140" s="161"/>
      <c r="G140" s="171"/>
      <c r="H140" s="171"/>
      <c r="I140" s="171"/>
      <c r="J140" s="172">
        <f>SUM(J126:J139)</f>
        <v>35829.73</v>
      </c>
      <c r="K140" s="402">
        <f t="shared" si="26"/>
        <v>0.0245015</v>
      </c>
      <c r="N140" s="158"/>
    </row>
    <row r="141" spans="1:13" s="16" customFormat="1" ht="21" customHeight="1">
      <c r="A141" s="12"/>
      <c r="B141" s="250"/>
      <c r="C141" s="13" t="s">
        <v>77</v>
      </c>
      <c r="D141" s="14" t="s">
        <v>147</v>
      </c>
      <c r="E141" s="20"/>
      <c r="F141" s="20"/>
      <c r="G141" s="170"/>
      <c r="H141" s="170"/>
      <c r="I141" s="170"/>
      <c r="J141" s="170"/>
      <c r="K141" s="405"/>
      <c r="M141" s="97"/>
    </row>
    <row r="142" spans="1:13" s="16" customFormat="1" ht="21" customHeight="1">
      <c r="A142" s="12"/>
      <c r="B142" s="250"/>
      <c r="C142" s="13" t="s">
        <v>735</v>
      </c>
      <c r="D142" s="14" t="s">
        <v>331</v>
      </c>
      <c r="E142" s="20"/>
      <c r="F142" s="20"/>
      <c r="G142" s="170"/>
      <c r="H142" s="170"/>
      <c r="I142" s="170"/>
      <c r="J142" s="170"/>
      <c r="K142" s="405"/>
      <c r="M142" s="97"/>
    </row>
    <row r="143" spans="1:13" s="16" customFormat="1" ht="51">
      <c r="A143" s="17" t="s">
        <v>86</v>
      </c>
      <c r="B143" s="249">
        <v>140701</v>
      </c>
      <c r="C143" s="18" t="s">
        <v>736</v>
      </c>
      <c r="D143" s="9" t="s">
        <v>320</v>
      </c>
      <c r="E143" s="19" t="s">
        <v>127</v>
      </c>
      <c r="F143" s="19">
        <v>83</v>
      </c>
      <c r="G143" s="167">
        <v>62.46</v>
      </c>
      <c r="H143" s="167">
        <f aca="true" t="shared" si="29" ref="H143:H151">G143*$M$4</f>
        <v>19.3</v>
      </c>
      <c r="I143" s="165">
        <f aca="true" t="shared" si="30" ref="I143:I151">G143+H143</f>
        <v>81.76</v>
      </c>
      <c r="J143" s="168">
        <f aca="true" t="shared" si="31" ref="J143:J151">I143*F143</f>
        <v>6786.08</v>
      </c>
      <c r="K143" s="400">
        <f aca="true" t="shared" si="32" ref="K143:K151">J143/$J$236</f>
        <v>0.0046405</v>
      </c>
      <c r="M143" s="394"/>
    </row>
    <row r="144" spans="1:13" s="16" customFormat="1" ht="38.25">
      <c r="A144" s="17" t="s">
        <v>86</v>
      </c>
      <c r="B144" s="249">
        <v>170540</v>
      </c>
      <c r="C144" s="18" t="s">
        <v>737</v>
      </c>
      <c r="D144" s="9" t="s">
        <v>330</v>
      </c>
      <c r="E144" s="19" t="s">
        <v>127</v>
      </c>
      <c r="F144" s="19">
        <v>4</v>
      </c>
      <c r="G144" s="167">
        <v>508.83</v>
      </c>
      <c r="H144" s="167">
        <f t="shared" si="29"/>
        <v>157.23</v>
      </c>
      <c r="I144" s="165">
        <f t="shared" si="30"/>
        <v>666.06</v>
      </c>
      <c r="J144" s="168">
        <f t="shared" si="31"/>
        <v>2664.24</v>
      </c>
      <c r="K144" s="400">
        <f t="shared" si="32"/>
        <v>0.0018219</v>
      </c>
      <c r="M144" s="394"/>
    </row>
    <row r="145" spans="1:13" s="16" customFormat="1" ht="21" customHeight="1">
      <c r="A145" s="17" t="s">
        <v>86</v>
      </c>
      <c r="B145" s="249">
        <v>142123</v>
      </c>
      <c r="C145" s="18" t="s">
        <v>738</v>
      </c>
      <c r="D145" s="9" t="s">
        <v>351</v>
      </c>
      <c r="E145" s="19" t="s">
        <v>127</v>
      </c>
      <c r="F145" s="19">
        <v>4</v>
      </c>
      <c r="G145" s="167">
        <v>10.3</v>
      </c>
      <c r="H145" s="167">
        <f t="shared" si="29"/>
        <v>3.18</v>
      </c>
      <c r="I145" s="165">
        <f t="shared" si="30"/>
        <v>13.48</v>
      </c>
      <c r="J145" s="168">
        <f t="shared" si="31"/>
        <v>53.92</v>
      </c>
      <c r="K145" s="400">
        <f t="shared" si="32"/>
        <v>3.69E-05</v>
      </c>
      <c r="M145" s="394"/>
    </row>
    <row r="146" spans="1:13" s="16" customFormat="1" ht="21" customHeight="1">
      <c r="A146" s="17" t="s">
        <v>86</v>
      </c>
      <c r="B146" s="249">
        <v>142124</v>
      </c>
      <c r="C146" s="18" t="s">
        <v>973</v>
      </c>
      <c r="D146" s="9" t="s">
        <v>352</v>
      </c>
      <c r="E146" s="19" t="s">
        <v>127</v>
      </c>
      <c r="F146" s="19">
        <v>4</v>
      </c>
      <c r="G146" s="167">
        <v>12.26</v>
      </c>
      <c r="H146" s="167">
        <f t="shared" si="29"/>
        <v>3.79</v>
      </c>
      <c r="I146" s="165">
        <f t="shared" si="30"/>
        <v>16.05</v>
      </c>
      <c r="J146" s="168">
        <f t="shared" si="31"/>
        <v>64.2</v>
      </c>
      <c r="K146" s="400">
        <f t="shared" si="32"/>
        <v>4.39E-05</v>
      </c>
      <c r="M146" s="394"/>
    </row>
    <row r="147" spans="1:13" s="16" customFormat="1" ht="21" customHeight="1">
      <c r="A147" s="17" t="s">
        <v>86</v>
      </c>
      <c r="B147" s="249">
        <v>142120</v>
      </c>
      <c r="C147" s="18" t="s">
        <v>974</v>
      </c>
      <c r="D147" s="9" t="s">
        <v>353</v>
      </c>
      <c r="E147" s="19" t="s">
        <v>127</v>
      </c>
      <c r="F147" s="19">
        <v>4</v>
      </c>
      <c r="G147" s="167">
        <v>75.39</v>
      </c>
      <c r="H147" s="167">
        <f t="shared" si="29"/>
        <v>23.3</v>
      </c>
      <c r="I147" s="165">
        <f t="shared" si="30"/>
        <v>98.69</v>
      </c>
      <c r="J147" s="168">
        <f t="shared" si="31"/>
        <v>394.76</v>
      </c>
      <c r="K147" s="400">
        <f t="shared" si="32"/>
        <v>0.0002699</v>
      </c>
      <c r="M147" s="394"/>
    </row>
    <row r="148" spans="1:13" s="16" customFormat="1" ht="21" customHeight="1">
      <c r="A148" s="17" t="s">
        <v>86</v>
      </c>
      <c r="B148" s="249">
        <v>170328</v>
      </c>
      <c r="C148" s="18" t="s">
        <v>975</v>
      </c>
      <c r="D148" s="9" t="s">
        <v>321</v>
      </c>
      <c r="E148" s="19" t="s">
        <v>127</v>
      </c>
      <c r="F148" s="19">
        <v>17</v>
      </c>
      <c r="G148" s="167">
        <v>76.87</v>
      </c>
      <c r="H148" s="167">
        <f t="shared" si="29"/>
        <v>23.75</v>
      </c>
      <c r="I148" s="165">
        <f t="shared" si="30"/>
        <v>100.62</v>
      </c>
      <c r="J148" s="168">
        <f t="shared" si="31"/>
        <v>1710.54</v>
      </c>
      <c r="K148" s="400">
        <f t="shared" si="32"/>
        <v>0.0011697</v>
      </c>
      <c r="M148" s="394"/>
    </row>
    <row r="149" spans="1:13" s="16" customFormat="1" ht="21" customHeight="1">
      <c r="A149" s="17" t="s">
        <v>86</v>
      </c>
      <c r="B149" s="249">
        <v>170320</v>
      </c>
      <c r="C149" s="18" t="s">
        <v>976</v>
      </c>
      <c r="D149" s="9" t="s">
        <v>322</v>
      </c>
      <c r="E149" s="19" t="s">
        <v>127</v>
      </c>
      <c r="F149" s="19">
        <v>8</v>
      </c>
      <c r="G149" s="167">
        <v>33.4</v>
      </c>
      <c r="H149" s="167">
        <f t="shared" si="29"/>
        <v>10.32</v>
      </c>
      <c r="I149" s="165">
        <f t="shared" si="30"/>
        <v>43.72</v>
      </c>
      <c r="J149" s="168">
        <f t="shared" si="31"/>
        <v>349.76</v>
      </c>
      <c r="K149" s="400">
        <f t="shared" si="32"/>
        <v>0.0002392</v>
      </c>
      <c r="M149" s="394"/>
    </row>
    <row r="150" spans="1:13" s="16" customFormat="1" ht="25.5">
      <c r="A150" s="17" t="s">
        <v>86</v>
      </c>
      <c r="B150" s="249">
        <v>170317</v>
      </c>
      <c r="C150" s="18" t="s">
        <v>977</v>
      </c>
      <c r="D150" s="9" t="s">
        <v>323</v>
      </c>
      <c r="E150" s="19" t="s">
        <v>127</v>
      </c>
      <c r="F150" s="19">
        <v>13</v>
      </c>
      <c r="G150" s="167">
        <v>52.86</v>
      </c>
      <c r="H150" s="167">
        <f t="shared" si="29"/>
        <v>16.33</v>
      </c>
      <c r="I150" s="165">
        <f t="shared" si="30"/>
        <v>69.19</v>
      </c>
      <c r="J150" s="168">
        <f t="shared" si="31"/>
        <v>899.47</v>
      </c>
      <c r="K150" s="400">
        <f t="shared" si="32"/>
        <v>0.0006151</v>
      </c>
      <c r="M150" s="394"/>
    </row>
    <row r="151" spans="1:13" s="16" customFormat="1" ht="25.5">
      <c r="A151" s="17" t="s">
        <v>86</v>
      </c>
      <c r="B151" s="249">
        <v>141410</v>
      </c>
      <c r="C151" s="18" t="s">
        <v>978</v>
      </c>
      <c r="D151" s="9" t="s">
        <v>324</v>
      </c>
      <c r="E151" s="9" t="s">
        <v>23</v>
      </c>
      <c r="F151" s="19">
        <v>250</v>
      </c>
      <c r="G151" s="167">
        <v>15.04</v>
      </c>
      <c r="H151" s="167">
        <f t="shared" si="29"/>
        <v>4.65</v>
      </c>
      <c r="I151" s="165">
        <f t="shared" si="30"/>
        <v>19.69</v>
      </c>
      <c r="J151" s="168">
        <f t="shared" si="31"/>
        <v>4922.5</v>
      </c>
      <c r="K151" s="400">
        <f t="shared" si="32"/>
        <v>0.0033662</v>
      </c>
      <c r="M151" s="394"/>
    </row>
    <row r="152" spans="1:13" s="16" customFormat="1" ht="21" customHeight="1">
      <c r="A152" s="12"/>
      <c r="B152" s="250"/>
      <c r="C152" s="13" t="s">
        <v>739</v>
      </c>
      <c r="D152" s="14" t="s">
        <v>333</v>
      </c>
      <c r="E152" s="9"/>
      <c r="F152" s="19"/>
      <c r="G152" s="169"/>
      <c r="H152" s="169"/>
      <c r="I152" s="169"/>
      <c r="J152" s="169"/>
      <c r="K152" s="404"/>
      <c r="M152" s="394"/>
    </row>
    <row r="153" spans="1:13" s="16" customFormat="1" ht="25.5">
      <c r="A153" s="17" t="s">
        <v>86</v>
      </c>
      <c r="B153" s="249">
        <v>140705</v>
      </c>
      <c r="C153" s="18" t="s">
        <v>740</v>
      </c>
      <c r="D153" s="9" t="s">
        <v>327</v>
      </c>
      <c r="E153" s="19" t="s">
        <v>127</v>
      </c>
      <c r="F153" s="19">
        <v>83</v>
      </c>
      <c r="G153" s="167">
        <v>75.7</v>
      </c>
      <c r="H153" s="167">
        <f aca="true" t="shared" si="33" ref="H153:H160">G153*$M$4</f>
        <v>23.39</v>
      </c>
      <c r="I153" s="165">
        <f aca="true" t="shared" si="34" ref="I153:I160">G153+H153</f>
        <v>99.09</v>
      </c>
      <c r="J153" s="168">
        <f aca="true" t="shared" si="35" ref="J153:J160">I153*F153</f>
        <v>8224.47</v>
      </c>
      <c r="K153" s="400">
        <f aca="true" t="shared" si="36" ref="K153:K160">J153/$J$236</f>
        <v>0.0056242</v>
      </c>
      <c r="M153" s="394"/>
    </row>
    <row r="154" spans="1:13" s="16" customFormat="1" ht="21" customHeight="1" thickBot="1">
      <c r="A154" s="535" t="s">
        <v>86</v>
      </c>
      <c r="B154" s="536">
        <v>35277</v>
      </c>
      <c r="C154" s="537" t="s">
        <v>741</v>
      </c>
      <c r="D154" s="538" t="s">
        <v>328</v>
      </c>
      <c r="E154" s="539" t="s">
        <v>127</v>
      </c>
      <c r="F154" s="539">
        <v>8</v>
      </c>
      <c r="G154" s="540">
        <v>291.19</v>
      </c>
      <c r="H154" s="540">
        <f t="shared" si="33"/>
        <v>89.98</v>
      </c>
      <c r="I154" s="541">
        <f t="shared" si="34"/>
        <v>381.17</v>
      </c>
      <c r="J154" s="542">
        <f t="shared" si="35"/>
        <v>3049.36</v>
      </c>
      <c r="K154" s="543">
        <f t="shared" si="36"/>
        <v>0.0020852</v>
      </c>
      <c r="M154" s="394"/>
    </row>
    <row r="155" spans="1:13" s="16" customFormat="1" ht="25.5">
      <c r="A155" s="530" t="s">
        <v>86</v>
      </c>
      <c r="B155" s="531">
        <v>140707</v>
      </c>
      <c r="C155" s="532" t="s">
        <v>742</v>
      </c>
      <c r="D155" s="26" t="s">
        <v>335</v>
      </c>
      <c r="E155" s="534" t="s">
        <v>127</v>
      </c>
      <c r="F155" s="534">
        <v>12</v>
      </c>
      <c r="G155" s="167">
        <v>103.78</v>
      </c>
      <c r="H155" s="167">
        <f t="shared" si="33"/>
        <v>32.07</v>
      </c>
      <c r="I155" s="165">
        <f t="shared" si="34"/>
        <v>135.85</v>
      </c>
      <c r="J155" s="168">
        <f t="shared" si="35"/>
        <v>1630.2</v>
      </c>
      <c r="K155" s="400">
        <f t="shared" si="36"/>
        <v>0.0011148</v>
      </c>
      <c r="M155" s="394"/>
    </row>
    <row r="156" spans="1:13" s="16" customFormat="1" ht="25.5">
      <c r="A156" s="17" t="s">
        <v>86</v>
      </c>
      <c r="B156" s="249">
        <v>140708</v>
      </c>
      <c r="C156" s="18" t="s">
        <v>743</v>
      </c>
      <c r="D156" s="9" t="s">
        <v>334</v>
      </c>
      <c r="E156" s="19" t="s">
        <v>127</v>
      </c>
      <c r="F156" s="19">
        <v>25</v>
      </c>
      <c r="G156" s="167">
        <v>55.15</v>
      </c>
      <c r="H156" s="167">
        <f t="shared" si="33"/>
        <v>17.04</v>
      </c>
      <c r="I156" s="165">
        <f t="shared" si="34"/>
        <v>72.19</v>
      </c>
      <c r="J156" s="168">
        <f t="shared" si="35"/>
        <v>1804.75</v>
      </c>
      <c r="K156" s="400">
        <f t="shared" si="36"/>
        <v>0.0012341</v>
      </c>
      <c r="M156" s="394"/>
    </row>
    <row r="157" spans="1:13" s="16" customFormat="1" ht="63.75">
      <c r="A157" s="17" t="s">
        <v>86</v>
      </c>
      <c r="B157" s="249">
        <v>141104</v>
      </c>
      <c r="C157" s="18" t="s">
        <v>744</v>
      </c>
      <c r="D157" s="9" t="s">
        <v>329</v>
      </c>
      <c r="E157" s="19" t="s">
        <v>127</v>
      </c>
      <c r="F157" s="19">
        <v>4</v>
      </c>
      <c r="G157" s="167">
        <v>375.26</v>
      </c>
      <c r="H157" s="167">
        <f t="shared" si="33"/>
        <v>115.96</v>
      </c>
      <c r="I157" s="165">
        <f t="shared" si="34"/>
        <v>491.22</v>
      </c>
      <c r="J157" s="168">
        <f t="shared" si="35"/>
        <v>1964.88</v>
      </c>
      <c r="K157" s="400">
        <f t="shared" si="36"/>
        <v>0.0013436</v>
      </c>
      <c r="M157" s="394"/>
    </row>
    <row r="158" spans="1:13" s="16" customFormat="1" ht="25.5">
      <c r="A158" s="17" t="s">
        <v>86</v>
      </c>
      <c r="B158" s="249">
        <v>141906</v>
      </c>
      <c r="C158" s="18" t="s">
        <v>745</v>
      </c>
      <c r="D158" s="9" t="s">
        <v>325</v>
      </c>
      <c r="E158" s="10" t="s">
        <v>23</v>
      </c>
      <c r="F158" s="19">
        <v>36.36</v>
      </c>
      <c r="G158" s="167">
        <v>22.48</v>
      </c>
      <c r="H158" s="167">
        <f t="shared" si="33"/>
        <v>6.95</v>
      </c>
      <c r="I158" s="165">
        <f t="shared" si="34"/>
        <v>29.43</v>
      </c>
      <c r="J158" s="168">
        <f t="shared" si="35"/>
        <v>1070.07</v>
      </c>
      <c r="K158" s="400">
        <f t="shared" si="36"/>
        <v>0.0007317</v>
      </c>
      <c r="M158" s="394"/>
    </row>
    <row r="159" spans="1:13" s="16" customFormat="1" ht="25.5">
      <c r="A159" s="17" t="s">
        <v>86</v>
      </c>
      <c r="B159" s="249">
        <v>141908</v>
      </c>
      <c r="C159" s="18" t="s">
        <v>746</v>
      </c>
      <c r="D159" s="9" t="s">
        <v>649</v>
      </c>
      <c r="E159" s="10" t="s">
        <v>23</v>
      </c>
      <c r="F159" s="19">
        <v>4.49</v>
      </c>
      <c r="G159" s="167">
        <v>40.59</v>
      </c>
      <c r="H159" s="167">
        <f t="shared" si="33"/>
        <v>12.54</v>
      </c>
      <c r="I159" s="165">
        <f t="shared" si="34"/>
        <v>53.13</v>
      </c>
      <c r="J159" s="168">
        <f t="shared" si="35"/>
        <v>238.55</v>
      </c>
      <c r="K159" s="400">
        <f t="shared" si="36"/>
        <v>0.0001631</v>
      </c>
      <c r="M159" s="394"/>
    </row>
    <row r="160" spans="1:13" s="16" customFormat="1" ht="25.5">
      <c r="A160" s="17" t="s">
        <v>86</v>
      </c>
      <c r="B160" s="249">
        <v>141909</v>
      </c>
      <c r="C160" s="18" t="s">
        <v>747</v>
      </c>
      <c r="D160" s="9" t="s">
        <v>326</v>
      </c>
      <c r="E160" s="10" t="s">
        <v>23</v>
      </c>
      <c r="F160" s="19">
        <v>209.41</v>
      </c>
      <c r="G160" s="167">
        <v>45.32</v>
      </c>
      <c r="H160" s="167">
        <f t="shared" si="33"/>
        <v>14</v>
      </c>
      <c r="I160" s="165">
        <f t="shared" si="34"/>
        <v>59.32</v>
      </c>
      <c r="J160" s="168">
        <f t="shared" si="35"/>
        <v>12422.2</v>
      </c>
      <c r="K160" s="400">
        <f t="shared" si="36"/>
        <v>0.0084947</v>
      </c>
      <c r="M160" s="394"/>
    </row>
    <row r="161" spans="1:13" s="16" customFormat="1" ht="21" customHeight="1">
      <c r="A161" s="12"/>
      <c r="B161" s="249"/>
      <c r="C161" s="13" t="s">
        <v>748</v>
      </c>
      <c r="D161" s="14" t="s">
        <v>968</v>
      </c>
      <c r="E161" s="9"/>
      <c r="F161" s="19"/>
      <c r="G161" s="169"/>
      <c r="H161" s="169"/>
      <c r="I161" s="169"/>
      <c r="J161" s="169"/>
      <c r="K161" s="404"/>
      <c r="M161" s="394"/>
    </row>
    <row r="162" spans="1:13" s="16" customFormat="1" ht="51">
      <c r="A162" s="17" t="s">
        <v>86</v>
      </c>
      <c r="B162" s="249">
        <v>140102</v>
      </c>
      <c r="C162" s="18" t="s">
        <v>749</v>
      </c>
      <c r="D162" s="9" t="s">
        <v>967</v>
      </c>
      <c r="E162" s="19" t="s">
        <v>127</v>
      </c>
      <c r="F162" s="19">
        <v>1</v>
      </c>
      <c r="G162" s="167">
        <v>1207.49</v>
      </c>
      <c r="H162" s="167">
        <f>G162*$M$4</f>
        <v>373.11</v>
      </c>
      <c r="I162" s="165">
        <f>G162+H162</f>
        <v>1580.6</v>
      </c>
      <c r="J162" s="168">
        <f>I162*F162</f>
        <v>1580.6</v>
      </c>
      <c r="K162" s="400">
        <f>J162/$J$236</f>
        <v>0.0010809</v>
      </c>
      <c r="M162" s="394"/>
    </row>
    <row r="163" spans="1:13" s="16" customFormat="1" ht="51">
      <c r="A163" s="17" t="s">
        <v>86</v>
      </c>
      <c r="B163" s="249">
        <v>140103</v>
      </c>
      <c r="C163" s="18" t="s">
        <v>970</v>
      </c>
      <c r="D163" s="9" t="s">
        <v>969</v>
      </c>
      <c r="E163" s="19" t="s">
        <v>127</v>
      </c>
      <c r="F163" s="19">
        <v>1</v>
      </c>
      <c r="G163" s="167">
        <v>1791.52</v>
      </c>
      <c r="H163" s="167">
        <f>G163*$M$4</f>
        <v>553.58</v>
      </c>
      <c r="I163" s="165">
        <f>G163+H163</f>
        <v>2345.1</v>
      </c>
      <c r="J163" s="168">
        <f>I163*F163</f>
        <v>2345.1</v>
      </c>
      <c r="K163" s="400">
        <f>J163/$J$236</f>
        <v>0.0016037</v>
      </c>
      <c r="M163" s="394"/>
    </row>
    <row r="164" spans="1:13" s="16" customFormat="1" ht="51">
      <c r="A164" s="17" t="s">
        <v>88</v>
      </c>
      <c r="B164" s="249">
        <v>98081</v>
      </c>
      <c r="C164" s="18" t="s">
        <v>972</v>
      </c>
      <c r="D164" s="9" t="s">
        <v>971</v>
      </c>
      <c r="E164" s="19" t="s">
        <v>127</v>
      </c>
      <c r="F164" s="19">
        <v>1</v>
      </c>
      <c r="G164" s="517">
        <v>9301.5</v>
      </c>
      <c r="H164" s="517">
        <f>G164*$M$4</f>
        <v>2874.16</v>
      </c>
      <c r="I164" s="169">
        <f>G164+H164</f>
        <v>12175.66</v>
      </c>
      <c r="J164" s="168">
        <f>I164*F164</f>
        <v>12175.66</v>
      </c>
      <c r="K164" s="400">
        <f>J164/$J$236</f>
        <v>0.0083261</v>
      </c>
      <c r="M164" s="394"/>
    </row>
    <row r="165" spans="1:13" s="16" customFormat="1" ht="13.5" thickBot="1">
      <c r="A165" s="263"/>
      <c r="B165" s="251"/>
      <c r="C165" s="516"/>
      <c r="D165" s="333"/>
      <c r="E165" s="334"/>
      <c r="F165" s="334"/>
      <c r="G165" s="183"/>
      <c r="H165" s="183"/>
      <c r="I165" s="174"/>
      <c r="J165" s="184"/>
      <c r="K165" s="401"/>
      <c r="M165" s="394"/>
    </row>
    <row r="166" spans="1:13" ht="21" customHeight="1" thickBot="1">
      <c r="A166" s="139"/>
      <c r="B166" s="247"/>
      <c r="C166" s="140"/>
      <c r="D166" s="141" t="s">
        <v>184</v>
      </c>
      <c r="E166" s="142"/>
      <c r="F166" s="161"/>
      <c r="G166" s="171"/>
      <c r="H166" s="171"/>
      <c r="I166" s="171"/>
      <c r="J166" s="172">
        <f>SUM(J143:J164)</f>
        <v>64351.31</v>
      </c>
      <c r="K166" s="402">
        <f>J166/$J$236</f>
        <v>0.0440055</v>
      </c>
      <c r="M166" s="394"/>
    </row>
    <row r="167" spans="1:13" s="16" customFormat="1" ht="21" customHeight="1">
      <c r="A167" s="136" t="s">
        <v>78</v>
      </c>
      <c r="B167" s="248"/>
      <c r="C167" s="137" t="s">
        <v>78</v>
      </c>
      <c r="D167" s="6" t="s">
        <v>183</v>
      </c>
      <c r="E167" s="138"/>
      <c r="F167" s="138"/>
      <c r="G167" s="173"/>
      <c r="H167" s="173"/>
      <c r="I167" s="173"/>
      <c r="J167" s="173"/>
      <c r="K167" s="403"/>
      <c r="M167" s="395"/>
    </row>
    <row r="168" spans="1:13" s="16" customFormat="1" ht="21" customHeight="1">
      <c r="A168" s="12"/>
      <c r="B168" s="250"/>
      <c r="C168" s="13" t="s">
        <v>750</v>
      </c>
      <c r="D168" s="14" t="s">
        <v>313</v>
      </c>
      <c r="E168" s="20"/>
      <c r="F168" s="20"/>
      <c r="G168" s="170"/>
      <c r="H168" s="170"/>
      <c r="I168" s="170"/>
      <c r="J168" s="170"/>
      <c r="K168" s="405"/>
      <c r="M168" s="395"/>
    </row>
    <row r="169" spans="1:13" s="16" customFormat="1" ht="25.5">
      <c r="A169" s="17" t="s">
        <v>86</v>
      </c>
      <c r="B169" s="249">
        <v>160607</v>
      </c>
      <c r="C169" s="18" t="s">
        <v>751</v>
      </c>
      <c r="D169" s="9" t="s">
        <v>653</v>
      </c>
      <c r="E169" s="19" t="s">
        <v>127</v>
      </c>
      <c r="F169" s="19">
        <v>7</v>
      </c>
      <c r="G169" s="167">
        <v>149.27</v>
      </c>
      <c r="H169" s="167">
        <f>G169*$M$4</f>
        <v>46.12</v>
      </c>
      <c r="I169" s="165">
        <f>G169+H169</f>
        <v>195.39</v>
      </c>
      <c r="J169" s="168">
        <f>I169*F169</f>
        <v>1367.73</v>
      </c>
      <c r="K169" s="400">
        <f>J169/$J$236</f>
        <v>0.0009353</v>
      </c>
      <c r="M169" s="394"/>
    </row>
    <row r="170" spans="1:13" s="16" customFormat="1" ht="21" customHeight="1">
      <c r="A170" s="17"/>
      <c r="B170" s="249"/>
      <c r="C170" s="13" t="s">
        <v>752</v>
      </c>
      <c r="D170" s="14" t="s">
        <v>314</v>
      </c>
      <c r="E170" s="19"/>
      <c r="F170" s="19"/>
      <c r="G170" s="169"/>
      <c r="H170" s="169"/>
      <c r="I170" s="169"/>
      <c r="J170" s="169"/>
      <c r="K170" s="404"/>
      <c r="M170" s="394"/>
    </row>
    <row r="171" spans="1:13" s="16" customFormat="1" ht="21" customHeight="1">
      <c r="A171" s="17" t="s">
        <v>86</v>
      </c>
      <c r="B171" s="249">
        <v>160612</v>
      </c>
      <c r="C171" s="18" t="s">
        <v>753</v>
      </c>
      <c r="D171" s="9" t="s">
        <v>655</v>
      </c>
      <c r="E171" s="19" t="s">
        <v>127</v>
      </c>
      <c r="F171" s="19">
        <v>11</v>
      </c>
      <c r="G171" s="167">
        <v>23.13</v>
      </c>
      <c r="H171" s="167">
        <f>G171*$M$4</f>
        <v>7.15</v>
      </c>
      <c r="I171" s="165">
        <f>G171+H171</f>
        <v>30.28</v>
      </c>
      <c r="J171" s="168">
        <f>I171*F171</f>
        <v>333.08</v>
      </c>
      <c r="K171" s="400">
        <f>J171/$J$236</f>
        <v>0.0002278</v>
      </c>
      <c r="M171" s="394"/>
    </row>
    <row r="172" spans="1:13" s="16" customFormat="1" ht="19.5" customHeight="1">
      <c r="A172" s="17" t="s">
        <v>86</v>
      </c>
      <c r="B172" s="249">
        <v>160612</v>
      </c>
      <c r="C172" s="18" t="s">
        <v>754</v>
      </c>
      <c r="D172" s="9" t="s">
        <v>656</v>
      </c>
      <c r="E172" s="19" t="s">
        <v>127</v>
      </c>
      <c r="F172" s="19">
        <v>18</v>
      </c>
      <c r="G172" s="167">
        <v>23.16</v>
      </c>
      <c r="H172" s="167">
        <f>G172*$M$4</f>
        <v>7.16</v>
      </c>
      <c r="I172" s="165">
        <f>G172+H172</f>
        <v>30.32</v>
      </c>
      <c r="J172" s="168">
        <f>I172*F172</f>
        <v>545.76</v>
      </c>
      <c r="K172" s="400">
        <f>J172/$J$236</f>
        <v>0.0003732</v>
      </c>
      <c r="M172" s="394"/>
    </row>
    <row r="173" spans="1:13" s="16" customFormat="1" ht="38.25">
      <c r="A173" s="17" t="s">
        <v>86</v>
      </c>
      <c r="B173" s="249">
        <v>160613</v>
      </c>
      <c r="C173" s="18" t="s">
        <v>755</v>
      </c>
      <c r="D173" s="9" t="s">
        <v>942</v>
      </c>
      <c r="E173" s="19" t="s">
        <v>127</v>
      </c>
      <c r="F173" s="19">
        <v>16</v>
      </c>
      <c r="G173" s="169">
        <v>156.03</v>
      </c>
      <c r="H173" s="167">
        <f>G173*$M$4</f>
        <v>48.21</v>
      </c>
      <c r="I173" s="165">
        <f>G173+H173</f>
        <v>204.24</v>
      </c>
      <c r="J173" s="168">
        <f>I173*F173</f>
        <v>3267.84</v>
      </c>
      <c r="K173" s="400">
        <f>J173/$J$236</f>
        <v>0.0022347</v>
      </c>
      <c r="M173" s="177"/>
    </row>
    <row r="174" spans="1:13" s="16" customFormat="1" ht="21" customHeight="1">
      <c r="A174" s="17"/>
      <c r="B174" s="249"/>
      <c r="C174" s="18" t="s">
        <v>756</v>
      </c>
      <c r="D174" s="14" t="s">
        <v>315</v>
      </c>
      <c r="E174" s="19"/>
      <c r="F174" s="19"/>
      <c r="G174" s="169"/>
      <c r="H174" s="169"/>
      <c r="I174" s="169"/>
      <c r="J174" s="169"/>
      <c r="K174" s="404"/>
      <c r="M174" s="177"/>
    </row>
    <row r="175" spans="1:13" s="16" customFormat="1" ht="21" customHeight="1">
      <c r="A175" s="17" t="s">
        <v>86</v>
      </c>
      <c r="B175" s="249">
        <v>160674</v>
      </c>
      <c r="C175" s="18" t="s">
        <v>757</v>
      </c>
      <c r="D175" s="9" t="s">
        <v>306</v>
      </c>
      <c r="E175" s="19" t="s">
        <v>127</v>
      </c>
      <c r="F175" s="19">
        <v>3</v>
      </c>
      <c r="G175" s="167">
        <v>103.71</v>
      </c>
      <c r="H175" s="167">
        <f>G175*$M$4</f>
        <v>32.05</v>
      </c>
      <c r="I175" s="165">
        <f>G175+H175</f>
        <v>135.76</v>
      </c>
      <c r="J175" s="168">
        <f>I175*F175</f>
        <v>407.28</v>
      </c>
      <c r="K175" s="400">
        <f>J175/$J$236</f>
        <v>0.0002785</v>
      </c>
      <c r="M175" s="394"/>
    </row>
    <row r="176" spans="1:13" s="16" customFormat="1" ht="21" customHeight="1">
      <c r="A176" s="17" t="s">
        <v>86</v>
      </c>
      <c r="B176" s="249">
        <v>160676</v>
      </c>
      <c r="C176" s="18" t="s">
        <v>758</v>
      </c>
      <c r="D176" s="9" t="s">
        <v>307</v>
      </c>
      <c r="E176" s="19" t="s">
        <v>127</v>
      </c>
      <c r="F176" s="19">
        <v>2</v>
      </c>
      <c r="G176" s="167">
        <v>55.66</v>
      </c>
      <c r="H176" s="167">
        <f>G176*$M$4</f>
        <v>17.2</v>
      </c>
      <c r="I176" s="165">
        <f>G176+H176</f>
        <v>72.86</v>
      </c>
      <c r="J176" s="168">
        <f>I176*F176</f>
        <v>145.72</v>
      </c>
      <c r="K176" s="400">
        <f>J176/$J$236</f>
        <v>9.96E-05</v>
      </c>
      <c r="M176" s="394"/>
    </row>
    <row r="177" spans="1:13" s="16" customFormat="1" ht="21" customHeight="1">
      <c r="A177" s="17" t="s">
        <v>86</v>
      </c>
      <c r="B177" s="249">
        <v>160675</v>
      </c>
      <c r="C177" s="18" t="s">
        <v>759</v>
      </c>
      <c r="D177" s="9" t="s">
        <v>308</v>
      </c>
      <c r="E177" s="19" t="s">
        <v>127</v>
      </c>
      <c r="F177" s="19">
        <v>2</v>
      </c>
      <c r="G177" s="167">
        <v>133.98</v>
      </c>
      <c r="H177" s="167">
        <f>G177*$M$4</f>
        <v>41.4</v>
      </c>
      <c r="I177" s="165">
        <f>G177+H177</f>
        <v>175.38</v>
      </c>
      <c r="J177" s="168">
        <f>I177*F177</f>
        <v>350.76</v>
      </c>
      <c r="K177" s="400">
        <f>J177/$J$236</f>
        <v>0.0002399</v>
      </c>
      <c r="M177" s="394"/>
    </row>
    <row r="178" spans="1:13" s="16" customFormat="1" ht="21" customHeight="1">
      <c r="A178" s="17" t="s">
        <v>86</v>
      </c>
      <c r="B178" s="249">
        <v>160676</v>
      </c>
      <c r="C178" s="18" t="s">
        <v>760</v>
      </c>
      <c r="D178" s="9" t="s">
        <v>309</v>
      </c>
      <c r="E178" s="19" t="s">
        <v>127</v>
      </c>
      <c r="F178" s="19">
        <v>4</v>
      </c>
      <c r="G178" s="167">
        <v>64.57</v>
      </c>
      <c r="H178" s="167">
        <f>G178*$M$4</f>
        <v>19.95</v>
      </c>
      <c r="I178" s="165">
        <f>G178+H178</f>
        <v>84.52</v>
      </c>
      <c r="J178" s="168">
        <f>I178*F178</f>
        <v>338.08</v>
      </c>
      <c r="K178" s="400">
        <f>J178/$J$236</f>
        <v>0.0002312</v>
      </c>
      <c r="M178" s="394"/>
    </row>
    <row r="179" spans="1:13" s="16" customFormat="1" ht="21" customHeight="1">
      <c r="A179" s="17"/>
      <c r="B179" s="249"/>
      <c r="C179" s="13" t="s">
        <v>761</v>
      </c>
      <c r="D179" s="14" t="s">
        <v>316</v>
      </c>
      <c r="E179" s="19"/>
      <c r="F179" s="19"/>
      <c r="G179" s="169"/>
      <c r="H179" s="169"/>
      <c r="I179" s="169"/>
      <c r="J179" s="169"/>
      <c r="K179" s="404"/>
      <c r="M179" s="394"/>
    </row>
    <row r="180" spans="1:13" s="16" customFormat="1" ht="51">
      <c r="A180" s="17" t="s">
        <v>86</v>
      </c>
      <c r="B180" s="249">
        <v>160603</v>
      </c>
      <c r="C180" s="18" t="s">
        <v>849</v>
      </c>
      <c r="D180" s="9" t="s">
        <v>350</v>
      </c>
      <c r="E180" s="19" t="s">
        <v>127</v>
      </c>
      <c r="F180" s="19">
        <v>1</v>
      </c>
      <c r="G180" s="167">
        <v>488.64</v>
      </c>
      <c r="H180" s="167">
        <f>G180*$M$4</f>
        <v>150.99</v>
      </c>
      <c r="I180" s="165">
        <f>G180+H180</f>
        <v>639.63</v>
      </c>
      <c r="J180" s="168">
        <f>I180*F180</f>
        <v>639.63</v>
      </c>
      <c r="K180" s="400">
        <f aca="true" t="shared" si="37" ref="K180:K185">J180/$J$236</f>
        <v>0.0004374</v>
      </c>
      <c r="M180" s="394"/>
    </row>
    <row r="181" spans="1:13" s="16" customFormat="1" ht="51">
      <c r="A181" s="17" t="s">
        <v>86</v>
      </c>
      <c r="B181" s="249">
        <v>160671</v>
      </c>
      <c r="C181" s="18" t="s">
        <v>965</v>
      </c>
      <c r="D181" s="9" t="s">
        <v>966</v>
      </c>
      <c r="E181" s="19" t="s">
        <v>127</v>
      </c>
      <c r="F181" s="19">
        <v>3</v>
      </c>
      <c r="G181" s="167">
        <v>1203.55</v>
      </c>
      <c r="H181" s="167">
        <f>G181*$M$4</f>
        <v>371.9</v>
      </c>
      <c r="I181" s="165">
        <f>G181+H181</f>
        <v>1575.45</v>
      </c>
      <c r="J181" s="168">
        <f>I181*F181</f>
        <v>4726.35</v>
      </c>
      <c r="K181" s="400">
        <f t="shared" si="37"/>
        <v>0.003232</v>
      </c>
      <c r="M181" s="394"/>
    </row>
    <row r="182" spans="1:14" s="16" customFormat="1" ht="25.5">
      <c r="A182" s="17" t="s">
        <v>86</v>
      </c>
      <c r="B182" s="249">
        <v>141216</v>
      </c>
      <c r="C182" s="18" t="s">
        <v>850</v>
      </c>
      <c r="D182" s="9" t="s">
        <v>941</v>
      </c>
      <c r="E182" s="19" t="s">
        <v>127</v>
      </c>
      <c r="F182" s="19">
        <v>63.66</v>
      </c>
      <c r="G182" s="169">
        <v>118.8</v>
      </c>
      <c r="H182" s="167">
        <f>G182*$M$4</f>
        <v>36.71</v>
      </c>
      <c r="I182" s="165">
        <f>G182+H182</f>
        <v>155.51</v>
      </c>
      <c r="J182" s="168">
        <v>7064.11</v>
      </c>
      <c r="K182" s="400">
        <f t="shared" si="37"/>
        <v>0.0048307</v>
      </c>
      <c r="M182" s="177"/>
      <c r="N182" s="518"/>
    </row>
    <row r="183" spans="1:14" s="16" customFormat="1" ht="21" customHeight="1">
      <c r="A183" s="17" t="s">
        <v>86</v>
      </c>
      <c r="B183" s="249">
        <v>47574</v>
      </c>
      <c r="C183" s="18" t="s">
        <v>851</v>
      </c>
      <c r="D183" s="9" t="s">
        <v>943</v>
      </c>
      <c r="E183" s="19" t="s">
        <v>127</v>
      </c>
      <c r="F183" s="19">
        <v>1</v>
      </c>
      <c r="G183" s="167">
        <v>1098.57</v>
      </c>
      <c r="H183" s="167">
        <f>G183*$M$4</f>
        <v>339.46</v>
      </c>
      <c r="I183" s="165">
        <f>G183+H183</f>
        <v>1438.03</v>
      </c>
      <c r="J183" s="168">
        <f>I183*F183</f>
        <v>1438.03</v>
      </c>
      <c r="K183" s="400">
        <f t="shared" si="37"/>
        <v>0.0009834</v>
      </c>
      <c r="M183" s="394"/>
      <c r="N183" s="518"/>
    </row>
    <row r="184" spans="1:13" s="16" customFormat="1" ht="24" customHeight="1" thickBot="1">
      <c r="A184" s="264"/>
      <c r="B184" s="245" t="s">
        <v>731</v>
      </c>
      <c r="C184" s="18" t="s">
        <v>852</v>
      </c>
      <c r="D184" s="9" t="s">
        <v>848</v>
      </c>
      <c r="E184" s="19" t="s">
        <v>127</v>
      </c>
      <c r="F184" s="19">
        <v>1</v>
      </c>
      <c r="G184" s="167">
        <v>12846.08</v>
      </c>
      <c r="H184" s="167">
        <f>G184*$M$4</f>
        <v>3969.44</v>
      </c>
      <c r="I184" s="165">
        <f>G184+H184</f>
        <v>16815.52</v>
      </c>
      <c r="J184" s="168">
        <f>I184*F184</f>
        <v>16815.52</v>
      </c>
      <c r="K184" s="400">
        <f t="shared" si="37"/>
        <v>0.011499</v>
      </c>
      <c r="M184" s="394"/>
    </row>
    <row r="185" spans="1:13" ht="21" customHeight="1" thickBot="1">
      <c r="A185" s="139"/>
      <c r="B185" s="247"/>
      <c r="C185" s="140"/>
      <c r="D185" s="141" t="s">
        <v>198</v>
      </c>
      <c r="E185" s="142"/>
      <c r="F185" s="161"/>
      <c r="G185" s="171"/>
      <c r="H185" s="171"/>
      <c r="I185" s="171"/>
      <c r="J185" s="172">
        <f>SUM(J169:J184)</f>
        <v>37439.89</v>
      </c>
      <c r="K185" s="402">
        <f t="shared" si="37"/>
        <v>0.0256026</v>
      </c>
      <c r="M185" s="394"/>
    </row>
    <row r="186" spans="1:13" s="16" customFormat="1" ht="21" customHeight="1">
      <c r="A186" s="12"/>
      <c r="B186" s="250"/>
      <c r="C186" s="13" t="s">
        <v>83</v>
      </c>
      <c r="D186" s="14" t="s">
        <v>185</v>
      </c>
      <c r="E186" s="19"/>
      <c r="F186" s="19"/>
      <c r="G186" s="169"/>
      <c r="H186" s="169"/>
      <c r="I186" s="169"/>
      <c r="J186" s="169"/>
      <c r="K186" s="404"/>
      <c r="M186" s="394"/>
    </row>
    <row r="187" spans="1:13" s="16" customFormat="1" ht="38.25">
      <c r="A187" s="17" t="s">
        <v>86</v>
      </c>
      <c r="B187" s="249">
        <v>170114</v>
      </c>
      <c r="C187" s="18" t="s">
        <v>767</v>
      </c>
      <c r="D187" s="9" t="s">
        <v>186</v>
      </c>
      <c r="E187" s="19" t="s">
        <v>127</v>
      </c>
      <c r="F187" s="19">
        <f>'MEMÓRIA DE CÁLCULO'!J926</f>
        <v>9</v>
      </c>
      <c r="G187" s="167">
        <v>454.01</v>
      </c>
      <c r="H187" s="167">
        <f aca="true" t="shared" si="38" ref="H187:H202">G187*$M$4</f>
        <v>140.29</v>
      </c>
      <c r="I187" s="165">
        <f>G187+H187</f>
        <v>594.3</v>
      </c>
      <c r="J187" s="168">
        <f>I187*F187</f>
        <v>5348.7</v>
      </c>
      <c r="K187" s="400">
        <f aca="true" t="shared" si="39" ref="K187:K203">J187/$J$236</f>
        <v>0.0036576</v>
      </c>
      <c r="M187" s="394"/>
    </row>
    <row r="188" spans="1:13" s="16" customFormat="1" ht="38.25">
      <c r="A188" s="17" t="s">
        <v>86</v>
      </c>
      <c r="B188" s="249">
        <v>170115</v>
      </c>
      <c r="C188" s="18" t="s">
        <v>768</v>
      </c>
      <c r="D188" s="9" t="s">
        <v>187</v>
      </c>
      <c r="E188" s="19" t="s">
        <v>127</v>
      </c>
      <c r="F188" s="19">
        <f>'MEMÓRIA DE CÁLCULO'!J931</f>
        <v>17</v>
      </c>
      <c r="G188" s="167">
        <v>225.1</v>
      </c>
      <c r="H188" s="167">
        <f t="shared" si="38"/>
        <v>69.56</v>
      </c>
      <c r="I188" s="165">
        <f>G188+H188</f>
        <v>294.66</v>
      </c>
      <c r="J188" s="168">
        <f>I188*F188</f>
        <v>5009.22</v>
      </c>
      <c r="K188" s="400">
        <f t="shared" si="39"/>
        <v>0.0034255</v>
      </c>
      <c r="M188" s="394"/>
    </row>
    <row r="189" spans="1:13" s="16" customFormat="1" ht="63.75">
      <c r="A189" s="17" t="s">
        <v>86</v>
      </c>
      <c r="B189" s="249">
        <v>170128</v>
      </c>
      <c r="C189" s="18" t="s">
        <v>769</v>
      </c>
      <c r="D189" s="9" t="s">
        <v>732</v>
      </c>
      <c r="E189" s="19" t="s">
        <v>127</v>
      </c>
      <c r="F189" s="19">
        <f>'MEMÓRIA DE CÁLCULO'!J937</f>
        <v>1</v>
      </c>
      <c r="G189" s="167">
        <v>542.4</v>
      </c>
      <c r="H189" s="167">
        <f t="shared" si="38"/>
        <v>167.6</v>
      </c>
      <c r="I189" s="165">
        <f>G189+H189</f>
        <v>710</v>
      </c>
      <c r="J189" s="168">
        <f>I189*F189</f>
        <v>710</v>
      </c>
      <c r="K189" s="400">
        <f t="shared" si="39"/>
        <v>0.0004855</v>
      </c>
      <c r="M189" s="394"/>
    </row>
    <row r="190" spans="1:13" s="16" customFormat="1" ht="25.5">
      <c r="A190" s="17" t="s">
        <v>88</v>
      </c>
      <c r="B190" s="249">
        <v>11758</v>
      </c>
      <c r="C190" s="18" t="s">
        <v>770</v>
      </c>
      <c r="D190" s="9" t="s">
        <v>188</v>
      </c>
      <c r="E190" s="19" t="s">
        <v>127</v>
      </c>
      <c r="F190" s="19">
        <f>'MEMÓRIA DE CÁLCULO'!J941</f>
        <v>18</v>
      </c>
      <c r="G190" s="169">
        <v>40.24</v>
      </c>
      <c r="H190" s="167">
        <f t="shared" si="38"/>
        <v>12.43</v>
      </c>
      <c r="I190" s="165">
        <f aca="true" t="shared" si="40" ref="I190:I200">G190+H190</f>
        <v>52.67</v>
      </c>
      <c r="J190" s="168">
        <f aca="true" t="shared" si="41" ref="J190:J200">I190*F190</f>
        <v>948.06</v>
      </c>
      <c r="K190" s="400">
        <f t="shared" si="39"/>
        <v>0.0006483</v>
      </c>
      <c r="M190" s="177"/>
    </row>
    <row r="191" spans="1:13" s="16" customFormat="1" ht="21" customHeight="1" thickBot="1">
      <c r="A191" s="535" t="s">
        <v>86</v>
      </c>
      <c r="B191" s="536">
        <v>180809</v>
      </c>
      <c r="C191" s="537" t="s">
        <v>771</v>
      </c>
      <c r="D191" s="538" t="s">
        <v>190</v>
      </c>
      <c r="E191" s="539" t="s">
        <v>127</v>
      </c>
      <c r="F191" s="539">
        <f>'MEMÓRIA DE CÁLCULO'!J952</f>
        <v>12</v>
      </c>
      <c r="G191" s="540">
        <v>67.86</v>
      </c>
      <c r="H191" s="540">
        <f t="shared" si="38"/>
        <v>20.97</v>
      </c>
      <c r="I191" s="541">
        <f t="shared" si="40"/>
        <v>88.83</v>
      </c>
      <c r="J191" s="542">
        <f t="shared" si="41"/>
        <v>1065.96</v>
      </c>
      <c r="K191" s="543">
        <f t="shared" si="39"/>
        <v>0.0007289</v>
      </c>
      <c r="M191" s="394"/>
    </row>
    <row r="192" spans="1:13" s="16" customFormat="1" ht="51">
      <c r="A192" s="530" t="s">
        <v>86</v>
      </c>
      <c r="B192" s="531">
        <v>170530</v>
      </c>
      <c r="C192" s="532" t="s">
        <v>772</v>
      </c>
      <c r="D192" s="26" t="s">
        <v>189</v>
      </c>
      <c r="E192" s="534" t="s">
        <v>127</v>
      </c>
      <c r="F192" s="534">
        <f>'MEMÓRIA DE CÁLCULO'!J957</f>
        <v>9</v>
      </c>
      <c r="G192" s="167">
        <v>302.24</v>
      </c>
      <c r="H192" s="167">
        <f t="shared" si="38"/>
        <v>93.39</v>
      </c>
      <c r="I192" s="165">
        <f t="shared" si="40"/>
        <v>395.63</v>
      </c>
      <c r="J192" s="168">
        <f t="shared" si="41"/>
        <v>3560.67</v>
      </c>
      <c r="K192" s="400">
        <f t="shared" si="39"/>
        <v>0.0024349</v>
      </c>
      <c r="M192" s="394"/>
    </row>
    <row r="193" spans="1:13" s="16" customFormat="1" ht="63.75">
      <c r="A193" s="17" t="s">
        <v>86</v>
      </c>
      <c r="B193" s="249">
        <v>170126</v>
      </c>
      <c r="C193" s="18" t="s">
        <v>773</v>
      </c>
      <c r="D193" s="9" t="s">
        <v>191</v>
      </c>
      <c r="E193" s="19" t="s">
        <v>127</v>
      </c>
      <c r="F193" s="19">
        <f>'MEMÓRIA DE CÁLCULO'!J962</f>
        <v>1</v>
      </c>
      <c r="G193" s="167">
        <v>1337.68</v>
      </c>
      <c r="H193" s="167">
        <f t="shared" si="38"/>
        <v>413.34</v>
      </c>
      <c r="I193" s="165">
        <f t="shared" si="40"/>
        <v>1751.02</v>
      </c>
      <c r="J193" s="168">
        <f t="shared" si="41"/>
        <v>1751.02</v>
      </c>
      <c r="K193" s="400">
        <f t="shared" si="39"/>
        <v>0.0011974</v>
      </c>
      <c r="M193" s="394"/>
    </row>
    <row r="194" spans="1:13" s="16" customFormat="1" ht="38.25">
      <c r="A194" s="17" t="s">
        <v>86</v>
      </c>
      <c r="B194" s="249">
        <v>170134</v>
      </c>
      <c r="C194" s="18" t="s">
        <v>774</v>
      </c>
      <c r="D194" s="9" t="s">
        <v>192</v>
      </c>
      <c r="E194" s="19" t="s">
        <v>127</v>
      </c>
      <c r="F194" s="19">
        <f>'MEMÓRIA DE CÁLCULO'!J966</f>
        <v>12</v>
      </c>
      <c r="G194" s="167">
        <v>401.19</v>
      </c>
      <c r="H194" s="167">
        <f t="shared" si="38"/>
        <v>123.97</v>
      </c>
      <c r="I194" s="165">
        <f t="shared" si="40"/>
        <v>525.16</v>
      </c>
      <c r="J194" s="168">
        <f t="shared" si="41"/>
        <v>6301.92</v>
      </c>
      <c r="K194" s="400">
        <f t="shared" si="39"/>
        <v>0.0043095</v>
      </c>
      <c r="M194" s="394"/>
    </row>
    <row r="195" spans="1:13" s="16" customFormat="1" ht="38.25">
      <c r="A195" s="17" t="s">
        <v>86</v>
      </c>
      <c r="B195" s="249">
        <v>170509</v>
      </c>
      <c r="C195" s="18" t="s">
        <v>775</v>
      </c>
      <c r="D195" s="9" t="s">
        <v>194</v>
      </c>
      <c r="E195" s="19" t="s">
        <v>127</v>
      </c>
      <c r="F195" s="19">
        <f>'MEMÓRIA DE CÁLCULO'!J973</f>
        <v>3</v>
      </c>
      <c r="G195" s="167">
        <v>1280.35</v>
      </c>
      <c r="H195" s="167">
        <f t="shared" si="38"/>
        <v>395.63</v>
      </c>
      <c r="I195" s="165">
        <f t="shared" si="40"/>
        <v>1675.98</v>
      </c>
      <c r="J195" s="168">
        <f t="shared" si="41"/>
        <v>5027.94</v>
      </c>
      <c r="K195" s="400">
        <f t="shared" si="39"/>
        <v>0.0034383</v>
      </c>
      <c r="M195" s="394"/>
    </row>
    <row r="196" spans="1:13" s="16" customFormat="1" ht="38.25">
      <c r="A196" s="17" t="s">
        <v>86</v>
      </c>
      <c r="B196" s="249">
        <v>170109</v>
      </c>
      <c r="C196" s="18" t="s">
        <v>297</v>
      </c>
      <c r="D196" s="9" t="s">
        <v>788</v>
      </c>
      <c r="E196" s="19" t="s">
        <v>127</v>
      </c>
      <c r="F196" s="19">
        <f>'MEMÓRIA DE CÁLCULO'!J978</f>
        <v>4</v>
      </c>
      <c r="G196" s="167">
        <v>383.07</v>
      </c>
      <c r="H196" s="167">
        <f t="shared" si="38"/>
        <v>118.37</v>
      </c>
      <c r="I196" s="165">
        <f>G196+H196</f>
        <v>501.44</v>
      </c>
      <c r="J196" s="168">
        <f>I196*F196</f>
        <v>2005.76</v>
      </c>
      <c r="K196" s="400">
        <f t="shared" si="39"/>
        <v>0.0013716</v>
      </c>
      <c r="M196" s="394"/>
    </row>
    <row r="197" spans="1:13" s="16" customFormat="1" ht="25.5">
      <c r="A197" s="17" t="s">
        <v>86</v>
      </c>
      <c r="B197" s="249">
        <v>170304</v>
      </c>
      <c r="C197" s="18" t="s">
        <v>298</v>
      </c>
      <c r="D197" s="9" t="s">
        <v>193</v>
      </c>
      <c r="E197" s="19" t="s">
        <v>127</v>
      </c>
      <c r="F197" s="19">
        <f>'MEMÓRIA DE CÁLCULO'!J984</f>
        <v>22</v>
      </c>
      <c r="G197" s="167">
        <v>83.38</v>
      </c>
      <c r="H197" s="167">
        <f t="shared" si="38"/>
        <v>25.76</v>
      </c>
      <c r="I197" s="165">
        <f t="shared" si="40"/>
        <v>109.14</v>
      </c>
      <c r="J197" s="168">
        <f t="shared" si="41"/>
        <v>2401.08</v>
      </c>
      <c r="K197" s="400">
        <f t="shared" si="39"/>
        <v>0.0016419</v>
      </c>
      <c r="M197" s="394"/>
    </row>
    <row r="198" spans="1:13" s="16" customFormat="1" ht="25.5">
      <c r="A198" s="17" t="s">
        <v>86</v>
      </c>
      <c r="B198" s="249">
        <v>170306</v>
      </c>
      <c r="C198" s="18" t="s">
        <v>299</v>
      </c>
      <c r="D198" s="9" t="s">
        <v>195</v>
      </c>
      <c r="E198" s="19" t="s">
        <v>127</v>
      </c>
      <c r="F198" s="19">
        <f>'MEMÓRIA DE CÁLCULO'!J994</f>
        <v>3</v>
      </c>
      <c r="G198" s="167">
        <v>83.38</v>
      </c>
      <c r="H198" s="167">
        <f t="shared" si="38"/>
        <v>25.76</v>
      </c>
      <c r="I198" s="165">
        <f t="shared" si="40"/>
        <v>109.14</v>
      </c>
      <c r="J198" s="168">
        <f t="shared" si="41"/>
        <v>327.42</v>
      </c>
      <c r="K198" s="400">
        <f t="shared" si="39"/>
        <v>0.0002239</v>
      </c>
      <c r="M198" s="394"/>
    </row>
    <row r="199" spans="1:13" s="16" customFormat="1" ht="25.5">
      <c r="A199" s="17" t="s">
        <v>86</v>
      </c>
      <c r="B199" s="249">
        <v>170315</v>
      </c>
      <c r="C199" s="18" t="s">
        <v>300</v>
      </c>
      <c r="D199" s="9" t="s">
        <v>196</v>
      </c>
      <c r="E199" s="19" t="s">
        <v>127</v>
      </c>
      <c r="F199" s="19">
        <f>'MEMÓRIA DE CÁLCULO'!J999</f>
        <v>9</v>
      </c>
      <c r="G199" s="167">
        <v>92.85</v>
      </c>
      <c r="H199" s="167">
        <f t="shared" si="38"/>
        <v>28.69</v>
      </c>
      <c r="I199" s="165">
        <f t="shared" si="40"/>
        <v>121.54</v>
      </c>
      <c r="J199" s="168">
        <f t="shared" si="41"/>
        <v>1093.86</v>
      </c>
      <c r="K199" s="400">
        <f t="shared" si="39"/>
        <v>0.000748</v>
      </c>
      <c r="M199" s="394"/>
    </row>
    <row r="200" spans="1:13" s="16" customFormat="1" ht="38.25">
      <c r="A200" s="17" t="s">
        <v>86</v>
      </c>
      <c r="B200" s="249">
        <v>170345</v>
      </c>
      <c r="C200" s="18" t="s">
        <v>301</v>
      </c>
      <c r="D200" s="9" t="s">
        <v>197</v>
      </c>
      <c r="E200" s="19" t="s">
        <v>127</v>
      </c>
      <c r="F200" s="19">
        <f>'MEMÓRIA DE CÁLCULO'!J1004</f>
        <v>22</v>
      </c>
      <c r="G200" s="167">
        <v>199.61</v>
      </c>
      <c r="H200" s="167">
        <f t="shared" si="38"/>
        <v>61.68</v>
      </c>
      <c r="I200" s="165">
        <f t="shared" si="40"/>
        <v>261.29</v>
      </c>
      <c r="J200" s="168">
        <f t="shared" si="41"/>
        <v>5748.38</v>
      </c>
      <c r="K200" s="400">
        <f t="shared" si="39"/>
        <v>0.0039309</v>
      </c>
      <c r="M200" s="394"/>
    </row>
    <row r="201" spans="1:13" s="16" customFormat="1" ht="25.5">
      <c r="A201" s="17" t="s">
        <v>88</v>
      </c>
      <c r="B201" s="249">
        <v>36206</v>
      </c>
      <c r="C201" s="18" t="s">
        <v>733</v>
      </c>
      <c r="D201" s="9" t="s">
        <v>275</v>
      </c>
      <c r="E201" s="19" t="s">
        <v>127</v>
      </c>
      <c r="F201" s="19">
        <f>'MEMÓRIA DE CÁLCULO'!J1014</f>
        <v>3</v>
      </c>
      <c r="G201" s="169">
        <v>110</v>
      </c>
      <c r="H201" s="167">
        <f t="shared" si="38"/>
        <v>33.99</v>
      </c>
      <c r="I201" s="165">
        <f>G201+H201</f>
        <v>143.99</v>
      </c>
      <c r="J201" s="168">
        <f>I201*F201</f>
        <v>431.97</v>
      </c>
      <c r="K201" s="400">
        <f t="shared" si="39"/>
        <v>0.0002954</v>
      </c>
      <c r="M201" s="177"/>
    </row>
    <row r="202" spans="1:13" s="16" customFormat="1" ht="21" customHeight="1" thickBot="1">
      <c r="A202" s="263" t="s">
        <v>86</v>
      </c>
      <c r="B202" s="251">
        <v>65566</v>
      </c>
      <c r="C202" s="18" t="s">
        <v>787</v>
      </c>
      <c r="D202" s="333" t="s">
        <v>734</v>
      </c>
      <c r="E202" s="334" t="s">
        <v>127</v>
      </c>
      <c r="F202" s="334">
        <f>'MEMÓRIA DE CÁLCULO'!J1018</f>
        <v>6</v>
      </c>
      <c r="G202" s="167">
        <v>1568.53</v>
      </c>
      <c r="H202" s="167">
        <f t="shared" si="38"/>
        <v>484.68</v>
      </c>
      <c r="I202" s="165">
        <f>G202+H202</f>
        <v>2053.21</v>
      </c>
      <c r="J202" s="168">
        <f>I202*F202</f>
        <v>12319.26</v>
      </c>
      <c r="K202" s="400">
        <f t="shared" si="39"/>
        <v>0.0084243</v>
      </c>
      <c r="M202" s="177"/>
    </row>
    <row r="203" spans="1:11" ht="21" customHeight="1" thickBot="1">
      <c r="A203" s="139"/>
      <c r="B203" s="247"/>
      <c r="C203" s="140"/>
      <c r="D203" s="141" t="s">
        <v>336</v>
      </c>
      <c r="E203" s="142"/>
      <c r="F203" s="161"/>
      <c r="G203" s="171"/>
      <c r="H203" s="171"/>
      <c r="I203" s="171"/>
      <c r="J203" s="172">
        <f>SUM(J187:J202)</f>
        <v>54051.22</v>
      </c>
      <c r="K203" s="402">
        <f t="shared" si="39"/>
        <v>0.0369619</v>
      </c>
    </row>
    <row r="204" spans="1:13" s="16" customFormat="1" ht="21" customHeight="1">
      <c r="A204" s="12"/>
      <c r="B204" s="250"/>
      <c r="C204" s="13" t="s">
        <v>204</v>
      </c>
      <c r="D204" s="14" t="s">
        <v>912</v>
      </c>
      <c r="E204" s="19"/>
      <c r="F204" s="19"/>
      <c r="G204" s="169"/>
      <c r="H204" s="169"/>
      <c r="I204" s="169"/>
      <c r="J204" s="169"/>
      <c r="K204" s="404"/>
      <c r="M204" s="177"/>
    </row>
    <row r="205" spans="1:13" s="16" customFormat="1" ht="21" customHeight="1" thickBot="1">
      <c r="A205" s="17" t="s">
        <v>86</v>
      </c>
      <c r="B205" s="249">
        <v>170220</v>
      </c>
      <c r="C205" s="18" t="s">
        <v>776</v>
      </c>
      <c r="D205" s="9" t="s">
        <v>203</v>
      </c>
      <c r="E205" s="19" t="s">
        <v>660</v>
      </c>
      <c r="F205" s="19">
        <f>'MEMÓRIA DE CÁLCULO'!J1023</f>
        <v>26.62</v>
      </c>
      <c r="G205" s="167">
        <v>277</v>
      </c>
      <c r="H205" s="167">
        <f>G205*$M$4</f>
        <v>85.59</v>
      </c>
      <c r="I205" s="165">
        <f>G205+H205</f>
        <v>362.59</v>
      </c>
      <c r="J205" s="168">
        <f>I205*F205</f>
        <v>9652.15</v>
      </c>
      <c r="K205" s="400">
        <f>J205/$J$236</f>
        <v>0.0066004</v>
      </c>
      <c r="M205" s="394"/>
    </row>
    <row r="206" spans="1:13" ht="21" customHeight="1" thickBot="1">
      <c r="A206" s="139"/>
      <c r="B206" s="247"/>
      <c r="C206" s="140"/>
      <c r="D206" s="141" t="s">
        <v>317</v>
      </c>
      <c r="E206" s="142"/>
      <c r="F206" s="161"/>
      <c r="G206" s="171"/>
      <c r="H206" s="171"/>
      <c r="I206" s="171"/>
      <c r="J206" s="172">
        <f>SUM(J205:J205)</f>
        <v>9652.15</v>
      </c>
      <c r="K206" s="402">
        <f>J206/$J$236</f>
        <v>0.0066004</v>
      </c>
      <c r="M206" s="394"/>
    </row>
    <row r="207" spans="1:13" s="16" customFormat="1" ht="21" customHeight="1">
      <c r="A207" s="12"/>
      <c r="B207" s="250"/>
      <c r="C207" s="13" t="s">
        <v>206</v>
      </c>
      <c r="D207" s="14" t="s">
        <v>28</v>
      </c>
      <c r="E207" s="19"/>
      <c r="F207" s="19"/>
      <c r="G207" s="169"/>
      <c r="H207" s="169"/>
      <c r="I207" s="169"/>
      <c r="J207" s="169"/>
      <c r="K207" s="404"/>
      <c r="M207" s="394"/>
    </row>
    <row r="208" spans="1:13" s="16" customFormat="1" ht="38.25">
      <c r="A208" s="17" t="s">
        <v>86</v>
      </c>
      <c r="B208" s="249">
        <v>190103</v>
      </c>
      <c r="C208" s="18" t="s">
        <v>777</v>
      </c>
      <c r="D208" s="9" t="s">
        <v>200</v>
      </c>
      <c r="E208" s="19" t="s">
        <v>660</v>
      </c>
      <c r="F208" s="19">
        <f>'MEMÓRIA DE CÁLCULO'!J1040</f>
        <v>2324.53</v>
      </c>
      <c r="G208" s="167">
        <v>12.35</v>
      </c>
      <c r="H208" s="167">
        <f>G208*$M$4</f>
        <v>3.82</v>
      </c>
      <c r="I208" s="165">
        <f>G208+H208</f>
        <v>16.17</v>
      </c>
      <c r="J208" s="168">
        <f>I208*F208</f>
        <v>37587.65</v>
      </c>
      <c r="K208" s="400">
        <f>J208/$J$236</f>
        <v>0.0257036</v>
      </c>
      <c r="M208" s="394"/>
    </row>
    <row r="209" spans="1:13" s="16" customFormat="1" ht="38.25">
      <c r="A209" s="17" t="s">
        <v>86</v>
      </c>
      <c r="B209" s="249">
        <v>190117</v>
      </c>
      <c r="C209" s="18" t="s">
        <v>778</v>
      </c>
      <c r="D209" s="9" t="s">
        <v>201</v>
      </c>
      <c r="E209" s="19" t="s">
        <v>660</v>
      </c>
      <c r="F209" s="19">
        <f>'MEMÓRIA DE CÁLCULO'!J1044</f>
        <v>3582.08</v>
      </c>
      <c r="G209" s="167">
        <v>13.85</v>
      </c>
      <c r="H209" s="167">
        <f>G209*$M$4</f>
        <v>4.28</v>
      </c>
      <c r="I209" s="165">
        <f>G209+H209</f>
        <v>18.13</v>
      </c>
      <c r="J209" s="168">
        <f>I209*F209</f>
        <v>64943.11</v>
      </c>
      <c r="K209" s="400">
        <f>J209/$J$236</f>
        <v>0.0444102</v>
      </c>
      <c r="M209" s="394"/>
    </row>
    <row r="210" spans="1:13" s="16" customFormat="1" ht="51.75" thickBot="1">
      <c r="A210" s="17" t="s">
        <v>86</v>
      </c>
      <c r="B210" s="249">
        <v>190417</v>
      </c>
      <c r="C210" s="18" t="s">
        <v>779</v>
      </c>
      <c r="D210" s="9" t="s">
        <v>199</v>
      </c>
      <c r="E210" s="19" t="s">
        <v>660</v>
      </c>
      <c r="F210" s="19">
        <f>'MEMÓRIA DE CÁLCULO'!J1115</f>
        <v>268.12</v>
      </c>
      <c r="G210" s="167">
        <v>14.06</v>
      </c>
      <c r="H210" s="167">
        <f>G210*$M$4</f>
        <v>4.34</v>
      </c>
      <c r="I210" s="165">
        <f>G210+H210</f>
        <v>18.4</v>
      </c>
      <c r="J210" s="168">
        <f>I210*F210</f>
        <v>4933.41</v>
      </c>
      <c r="K210" s="400">
        <f>J210/$J$236</f>
        <v>0.0033736</v>
      </c>
      <c r="M210" s="394"/>
    </row>
    <row r="211" spans="1:13" ht="21" customHeight="1" thickBot="1">
      <c r="A211" s="139"/>
      <c r="B211" s="247"/>
      <c r="C211" s="140"/>
      <c r="D211" s="141" t="s">
        <v>207</v>
      </c>
      <c r="E211" s="142"/>
      <c r="F211" s="161"/>
      <c r="G211" s="171"/>
      <c r="H211" s="171"/>
      <c r="I211" s="171"/>
      <c r="J211" s="172">
        <f>SUM(J208:J210)</f>
        <v>107464.17</v>
      </c>
      <c r="K211" s="402">
        <f>J211/$J$236</f>
        <v>0.0734874</v>
      </c>
      <c r="M211" s="394"/>
    </row>
    <row r="212" spans="1:13" ht="21" customHeight="1">
      <c r="A212" s="12"/>
      <c r="B212" s="250"/>
      <c r="C212" s="13" t="s">
        <v>302</v>
      </c>
      <c r="D212" s="14" t="s">
        <v>209</v>
      </c>
      <c r="E212" s="20"/>
      <c r="F212" s="20"/>
      <c r="G212" s="170"/>
      <c r="H212" s="170"/>
      <c r="I212" s="169"/>
      <c r="J212" s="170"/>
      <c r="K212" s="405"/>
      <c r="M212" s="394"/>
    </row>
    <row r="213" spans="1:13" ht="21" customHeight="1">
      <c r="A213" s="12"/>
      <c r="B213" s="250"/>
      <c r="C213" s="13" t="s">
        <v>683</v>
      </c>
      <c r="D213" s="14"/>
      <c r="E213" s="20"/>
      <c r="F213" s="20"/>
      <c r="G213" s="173"/>
      <c r="H213" s="173"/>
      <c r="I213" s="165"/>
      <c r="J213" s="173"/>
      <c r="K213" s="403"/>
      <c r="M213" s="394"/>
    </row>
    <row r="214" spans="1:13" ht="25.5">
      <c r="A214" s="17" t="s">
        <v>86</v>
      </c>
      <c r="B214" s="249">
        <v>210301</v>
      </c>
      <c r="C214" s="18" t="s">
        <v>979</v>
      </c>
      <c r="D214" s="9" t="s">
        <v>210</v>
      </c>
      <c r="E214" s="19" t="s">
        <v>23</v>
      </c>
      <c r="F214" s="19">
        <f>'MEMÓRIA DE CÁLCULO'!J1147</f>
        <v>85</v>
      </c>
      <c r="G214" s="167">
        <v>185.2</v>
      </c>
      <c r="H214" s="167">
        <f>G214*$M$4</f>
        <v>57.23</v>
      </c>
      <c r="I214" s="165">
        <f>G214+H214</f>
        <v>242.43</v>
      </c>
      <c r="J214" s="168">
        <f>I214*F214</f>
        <v>20606.55</v>
      </c>
      <c r="K214" s="400">
        <f>J214/$J$236</f>
        <v>0.0140914</v>
      </c>
      <c r="M214" s="394"/>
    </row>
    <row r="215" spans="1:13" s="16" customFormat="1" ht="38.25">
      <c r="A215" s="17" t="s">
        <v>86</v>
      </c>
      <c r="B215" s="249">
        <v>210302</v>
      </c>
      <c r="C215" s="18" t="s">
        <v>980</v>
      </c>
      <c r="D215" s="9" t="s">
        <v>211</v>
      </c>
      <c r="E215" s="19" t="s">
        <v>23</v>
      </c>
      <c r="F215" s="19">
        <f>'MEMÓRIA DE CÁLCULO'!J1151</f>
        <v>85</v>
      </c>
      <c r="G215" s="167">
        <v>126.43</v>
      </c>
      <c r="H215" s="167">
        <f>G215*$M$4</f>
        <v>39.07</v>
      </c>
      <c r="I215" s="165">
        <f>G215+H215</f>
        <v>165.5</v>
      </c>
      <c r="J215" s="168">
        <f>I215*F215</f>
        <v>14067.5</v>
      </c>
      <c r="K215" s="400">
        <f>J215/$J$236</f>
        <v>0.0096198</v>
      </c>
      <c r="M215" s="394"/>
    </row>
    <row r="216" spans="1:13" s="16" customFormat="1" ht="30.75" customHeight="1">
      <c r="A216" s="17"/>
      <c r="B216" s="249"/>
      <c r="C216" s="13" t="s">
        <v>682</v>
      </c>
      <c r="D216" s="14" t="s">
        <v>983</v>
      </c>
      <c r="E216" s="19"/>
      <c r="F216" s="19"/>
      <c r="G216" s="167"/>
      <c r="H216" s="167"/>
      <c r="I216" s="165"/>
      <c r="J216" s="168"/>
      <c r="K216" s="400"/>
      <c r="M216" s="394"/>
    </row>
    <row r="217" spans="1:13" s="16" customFormat="1" ht="23.25" customHeight="1">
      <c r="A217" s="17"/>
      <c r="B217" s="249"/>
      <c r="C217" s="13"/>
      <c r="D217" s="524" t="s">
        <v>981</v>
      </c>
      <c r="E217" s="19"/>
      <c r="F217" s="19"/>
      <c r="G217" s="167"/>
      <c r="H217" s="167"/>
      <c r="I217" s="165"/>
      <c r="J217" s="168"/>
      <c r="K217" s="400"/>
      <c r="M217" s="394"/>
    </row>
    <row r="218" spans="1:13" s="16" customFormat="1" ht="25.5">
      <c r="A218" s="17"/>
      <c r="B218" s="249" t="s">
        <v>921</v>
      </c>
      <c r="C218" s="18" t="s">
        <v>988</v>
      </c>
      <c r="D218" s="9" t="s">
        <v>281</v>
      </c>
      <c r="E218" s="19" t="s">
        <v>662</v>
      </c>
      <c r="F218" s="19">
        <f>'MEMÓRIA DE CÁLCULO'!J1157</f>
        <v>14</v>
      </c>
      <c r="G218" s="169">
        <f>'FUN-01'!I42</f>
        <v>274.22</v>
      </c>
      <c r="H218" s="167">
        <f aca="true" t="shared" si="42" ref="H218:H230">G218*$M$4</f>
        <v>84.73</v>
      </c>
      <c r="I218" s="165">
        <f>G218+H218</f>
        <v>358.95</v>
      </c>
      <c r="J218" s="168">
        <f aca="true" t="shared" si="43" ref="J218:J230">I218*F218</f>
        <v>5025.3</v>
      </c>
      <c r="K218" s="400">
        <f aca="true" t="shared" si="44" ref="K218:K224">J218/$J$236</f>
        <v>0.0034365</v>
      </c>
      <c r="M218" s="394"/>
    </row>
    <row r="219" spans="1:13" s="16" customFormat="1" ht="51">
      <c r="A219" s="17" t="s">
        <v>86</v>
      </c>
      <c r="B219" s="249">
        <v>40238</v>
      </c>
      <c r="C219" s="18" t="s">
        <v>989</v>
      </c>
      <c r="D219" s="9" t="s">
        <v>104</v>
      </c>
      <c r="E219" s="19" t="s">
        <v>660</v>
      </c>
      <c r="F219" s="19">
        <f>'MEMÓRIA DE CÁLCULO'!J1165</f>
        <v>45.98</v>
      </c>
      <c r="G219" s="167">
        <v>62.71</v>
      </c>
      <c r="H219" s="167">
        <f t="shared" si="42"/>
        <v>19.38</v>
      </c>
      <c r="I219" s="165">
        <f aca="true" t="shared" si="45" ref="I219:I230">G219+H219</f>
        <v>82.09</v>
      </c>
      <c r="J219" s="168">
        <f t="shared" si="43"/>
        <v>3774.5</v>
      </c>
      <c r="K219" s="400">
        <f t="shared" si="44"/>
        <v>0.0025811</v>
      </c>
      <c r="M219" s="394"/>
    </row>
    <row r="220" spans="1:13" s="16" customFormat="1" ht="51" customHeight="1">
      <c r="A220" s="17" t="s">
        <v>86</v>
      </c>
      <c r="B220" s="249">
        <v>40239</v>
      </c>
      <c r="C220" s="18" t="s">
        <v>990</v>
      </c>
      <c r="D220" s="9" t="s">
        <v>992</v>
      </c>
      <c r="E220" s="19" t="s">
        <v>662</v>
      </c>
      <c r="F220" s="19">
        <f>'MEMÓRIA DE CÁLCULO'!J1173</f>
        <v>28.43</v>
      </c>
      <c r="G220" s="167">
        <v>334.71</v>
      </c>
      <c r="H220" s="167">
        <f>G220*$M$4</f>
        <v>103.43</v>
      </c>
      <c r="I220" s="165">
        <f>G220+H220</f>
        <v>438.14</v>
      </c>
      <c r="J220" s="168">
        <f>I220*F220</f>
        <v>12456.32</v>
      </c>
      <c r="K220" s="400">
        <f t="shared" si="44"/>
        <v>0.008518</v>
      </c>
      <c r="M220" s="394"/>
    </row>
    <row r="221" spans="1:13" s="16" customFormat="1" ht="51">
      <c r="A221" s="17" t="s">
        <v>86</v>
      </c>
      <c r="B221" s="249">
        <v>40240</v>
      </c>
      <c r="C221" s="18" t="s">
        <v>991</v>
      </c>
      <c r="D221" s="9" t="s">
        <v>280</v>
      </c>
      <c r="E221" s="19" t="s">
        <v>662</v>
      </c>
      <c r="F221" s="19">
        <f>'MEMÓRIA DE CÁLCULO'!J1183</f>
        <v>0.54</v>
      </c>
      <c r="G221" s="167">
        <v>342.06</v>
      </c>
      <c r="H221" s="167">
        <f t="shared" si="42"/>
        <v>105.7</v>
      </c>
      <c r="I221" s="165">
        <f t="shared" si="45"/>
        <v>447.76</v>
      </c>
      <c r="J221" s="168">
        <f t="shared" si="43"/>
        <v>241.79</v>
      </c>
      <c r="K221" s="400">
        <f t="shared" si="44"/>
        <v>0.0001653</v>
      </c>
      <c r="M221" s="394"/>
    </row>
    <row r="222" spans="1:13" s="16" customFormat="1" ht="38.25">
      <c r="A222" s="17" t="s">
        <v>86</v>
      </c>
      <c r="B222" s="249">
        <v>40328</v>
      </c>
      <c r="C222" s="18" t="s">
        <v>998</v>
      </c>
      <c r="D222" s="9" t="s">
        <v>105</v>
      </c>
      <c r="E222" s="19" t="s">
        <v>25</v>
      </c>
      <c r="F222" s="19">
        <f>'MEMÓRIA DE CÁLCULO'!J1192</f>
        <v>94</v>
      </c>
      <c r="G222" s="167">
        <v>6.69</v>
      </c>
      <c r="H222" s="167">
        <f t="shared" si="42"/>
        <v>2.07</v>
      </c>
      <c r="I222" s="165">
        <f t="shared" si="45"/>
        <v>8.76</v>
      </c>
      <c r="J222" s="168">
        <f t="shared" si="43"/>
        <v>823.44</v>
      </c>
      <c r="K222" s="400">
        <f t="shared" si="44"/>
        <v>0.0005631</v>
      </c>
      <c r="M222" s="394"/>
    </row>
    <row r="223" spans="1:13" s="16" customFormat="1" ht="40.5" customHeight="1">
      <c r="A223" s="17" t="s">
        <v>86</v>
      </c>
      <c r="B223" s="249">
        <v>40332</v>
      </c>
      <c r="C223" s="18" t="s">
        <v>999</v>
      </c>
      <c r="D223" s="9" t="s">
        <v>1002</v>
      </c>
      <c r="E223" s="19" t="s">
        <v>25</v>
      </c>
      <c r="F223" s="19">
        <f>'MEMÓRIA DE CÁLCULO'!J1202</f>
        <v>177</v>
      </c>
      <c r="G223" s="167">
        <v>6.94</v>
      </c>
      <c r="H223" s="167">
        <f>G223*$M$4</f>
        <v>2.14</v>
      </c>
      <c r="I223" s="165">
        <f>G223+H223</f>
        <v>9.08</v>
      </c>
      <c r="J223" s="168">
        <f>I223*F223</f>
        <v>1607.16</v>
      </c>
      <c r="K223" s="400">
        <f t="shared" si="44"/>
        <v>0.001099</v>
      </c>
      <c r="M223" s="394"/>
    </row>
    <row r="224" spans="1:13" s="16" customFormat="1" ht="41.25" customHeight="1" thickBot="1">
      <c r="A224" s="535" t="s">
        <v>86</v>
      </c>
      <c r="B224" s="536">
        <v>40333</v>
      </c>
      <c r="C224" s="537" t="s">
        <v>1001</v>
      </c>
      <c r="D224" s="538" t="s">
        <v>106</v>
      </c>
      <c r="E224" s="539" t="s">
        <v>25</v>
      </c>
      <c r="F224" s="539">
        <f>'MEMÓRIA DE CÁLCULO'!J1212</f>
        <v>48.2</v>
      </c>
      <c r="G224" s="540">
        <v>6.73</v>
      </c>
      <c r="H224" s="540">
        <f t="shared" si="42"/>
        <v>2.08</v>
      </c>
      <c r="I224" s="541">
        <f t="shared" si="45"/>
        <v>8.81</v>
      </c>
      <c r="J224" s="542">
        <f t="shared" si="43"/>
        <v>424.64</v>
      </c>
      <c r="K224" s="543">
        <f t="shared" si="44"/>
        <v>0.0002904</v>
      </c>
      <c r="M224" s="394"/>
    </row>
    <row r="225" spans="1:13" s="16" customFormat="1" ht="23.25" customHeight="1">
      <c r="A225" s="530"/>
      <c r="B225" s="531"/>
      <c r="C225" s="532"/>
      <c r="D225" s="533" t="s">
        <v>982</v>
      </c>
      <c r="E225" s="534"/>
      <c r="F225" s="534"/>
      <c r="G225" s="167"/>
      <c r="H225" s="167"/>
      <c r="I225" s="165"/>
      <c r="J225" s="168"/>
      <c r="K225" s="400"/>
      <c r="M225" s="394"/>
    </row>
    <row r="226" spans="1:13" s="16" customFormat="1" ht="51">
      <c r="A226" s="17" t="s">
        <v>86</v>
      </c>
      <c r="B226" s="249">
        <v>40238</v>
      </c>
      <c r="C226" s="18" t="s">
        <v>1003</v>
      </c>
      <c r="D226" s="9" t="s">
        <v>104</v>
      </c>
      <c r="E226" s="19" t="s">
        <v>660</v>
      </c>
      <c r="F226" s="19">
        <f>'MEMÓRIA DE CÁLCULO'!J1223</f>
        <v>251.25</v>
      </c>
      <c r="G226" s="167">
        <v>62.71</v>
      </c>
      <c r="H226" s="167">
        <f t="shared" si="42"/>
        <v>19.38</v>
      </c>
      <c r="I226" s="165">
        <f t="shared" si="45"/>
        <v>82.09</v>
      </c>
      <c r="J226" s="168">
        <f t="shared" si="43"/>
        <v>20625.11</v>
      </c>
      <c r="K226" s="400">
        <f aca="true" t="shared" si="46" ref="K226:K231">J226/$J$236</f>
        <v>0.0141041</v>
      </c>
      <c r="M226" s="394"/>
    </row>
    <row r="227" spans="1:13" s="16" customFormat="1" ht="38.25">
      <c r="A227" s="17" t="s">
        <v>86</v>
      </c>
      <c r="B227" s="249">
        <v>40324</v>
      </c>
      <c r="C227" s="18" t="s">
        <v>1010</v>
      </c>
      <c r="D227" s="9" t="s">
        <v>492</v>
      </c>
      <c r="E227" s="19" t="s">
        <v>662</v>
      </c>
      <c r="F227" s="19">
        <f>'MEMÓRIA DE CÁLCULO'!J1237</f>
        <v>23.66</v>
      </c>
      <c r="G227" s="167">
        <v>342.06</v>
      </c>
      <c r="H227" s="167">
        <f t="shared" si="42"/>
        <v>105.7</v>
      </c>
      <c r="I227" s="165">
        <f t="shared" si="45"/>
        <v>447.76</v>
      </c>
      <c r="J227" s="168">
        <f t="shared" si="43"/>
        <v>10594</v>
      </c>
      <c r="K227" s="400">
        <f t="shared" si="46"/>
        <v>0.0072445</v>
      </c>
      <c r="M227" s="394"/>
    </row>
    <row r="228" spans="1:13" s="16" customFormat="1" ht="38.25">
      <c r="A228" s="17" t="s">
        <v>86</v>
      </c>
      <c r="B228" s="249">
        <v>40328</v>
      </c>
      <c r="C228" s="18" t="s">
        <v>1011</v>
      </c>
      <c r="D228" s="9" t="s">
        <v>105</v>
      </c>
      <c r="E228" s="19" t="s">
        <v>25</v>
      </c>
      <c r="F228" s="19">
        <f>'MEMÓRIA DE CÁLCULO'!J1251</f>
        <v>2105.9</v>
      </c>
      <c r="G228" s="167">
        <v>6.69</v>
      </c>
      <c r="H228" s="167">
        <f t="shared" si="42"/>
        <v>2.07</v>
      </c>
      <c r="I228" s="165">
        <f t="shared" si="45"/>
        <v>8.76</v>
      </c>
      <c r="J228" s="168">
        <f t="shared" si="43"/>
        <v>18447.68</v>
      </c>
      <c r="K228" s="400">
        <f t="shared" si="46"/>
        <v>0.0126151</v>
      </c>
      <c r="M228" s="394"/>
    </row>
    <row r="229" spans="1:13" s="16" customFormat="1" ht="38.25">
      <c r="A229" s="17" t="s">
        <v>86</v>
      </c>
      <c r="B229" s="249">
        <v>40332</v>
      </c>
      <c r="C229" s="18" t="s">
        <v>1012</v>
      </c>
      <c r="D229" s="9" t="s">
        <v>1002</v>
      </c>
      <c r="E229" s="19" t="s">
        <v>25</v>
      </c>
      <c r="F229" s="19">
        <f>'MEMÓRIA DE CÁLCULO'!J1265</f>
        <v>222.8</v>
      </c>
      <c r="G229" s="167">
        <v>6.94</v>
      </c>
      <c r="H229" s="167">
        <f>G229*$M$4</f>
        <v>2.14</v>
      </c>
      <c r="I229" s="165">
        <f>G229+H229</f>
        <v>9.08</v>
      </c>
      <c r="J229" s="168">
        <f>I229*F229</f>
        <v>2023.02</v>
      </c>
      <c r="K229" s="400">
        <f t="shared" si="46"/>
        <v>0.0013834</v>
      </c>
      <c r="M229" s="394"/>
    </row>
    <row r="230" spans="1:13" s="16" customFormat="1" ht="37.5" customHeight="1" thickBot="1">
      <c r="A230" s="17" t="s">
        <v>86</v>
      </c>
      <c r="B230" s="249">
        <v>40333</v>
      </c>
      <c r="C230" s="18" t="s">
        <v>1013</v>
      </c>
      <c r="D230" s="9" t="s">
        <v>106</v>
      </c>
      <c r="E230" s="19" t="s">
        <v>25</v>
      </c>
      <c r="F230" s="19">
        <f>'MEMÓRIA DE CÁLCULO'!J1273</f>
        <v>190.2</v>
      </c>
      <c r="G230" s="167">
        <v>6.73</v>
      </c>
      <c r="H230" s="167">
        <f t="shared" si="42"/>
        <v>2.08</v>
      </c>
      <c r="I230" s="165">
        <f t="shared" si="45"/>
        <v>8.81</v>
      </c>
      <c r="J230" s="168">
        <f t="shared" si="43"/>
        <v>1675.66</v>
      </c>
      <c r="K230" s="400">
        <f t="shared" si="46"/>
        <v>0.0011459</v>
      </c>
      <c r="M230" s="394"/>
    </row>
    <row r="231" spans="1:14" ht="21" customHeight="1" thickBot="1">
      <c r="A231" s="139"/>
      <c r="B231" s="247"/>
      <c r="C231" s="140"/>
      <c r="D231" s="141" t="s">
        <v>318</v>
      </c>
      <c r="E231" s="142"/>
      <c r="F231" s="161"/>
      <c r="G231" s="171"/>
      <c r="H231" s="171"/>
      <c r="I231" s="171"/>
      <c r="J231" s="172">
        <f>SUM(J214:J230)</f>
        <v>112392.67</v>
      </c>
      <c r="K231" s="402">
        <f t="shared" si="46"/>
        <v>0.0768577</v>
      </c>
      <c r="M231" s="394"/>
      <c r="N231" s="158"/>
    </row>
    <row r="232" spans="1:13" ht="21" customHeight="1">
      <c r="A232" s="12"/>
      <c r="B232" s="250"/>
      <c r="C232" s="13" t="s">
        <v>303</v>
      </c>
      <c r="D232" s="14" t="s">
        <v>29</v>
      </c>
      <c r="E232" s="20"/>
      <c r="F232" s="20"/>
      <c r="G232" s="170"/>
      <c r="H232" s="170"/>
      <c r="I232" s="169"/>
      <c r="J232" s="170"/>
      <c r="K232" s="405"/>
      <c r="M232" s="394"/>
    </row>
    <row r="233" spans="1:13" ht="21" customHeight="1" thickBot="1">
      <c r="A233" s="17" t="s">
        <v>86</v>
      </c>
      <c r="B233" s="249">
        <v>200401</v>
      </c>
      <c r="C233" s="18" t="s">
        <v>780</v>
      </c>
      <c r="D233" s="9" t="s">
        <v>205</v>
      </c>
      <c r="E233" s="19" t="s">
        <v>660</v>
      </c>
      <c r="F233" s="19">
        <f>'MEMÓRIA DE CÁLCULO'!J1289</f>
        <v>972.65</v>
      </c>
      <c r="G233" s="167">
        <v>7.55</v>
      </c>
      <c r="H233" s="167">
        <v>2.32</v>
      </c>
      <c r="I233" s="165">
        <f>G233+H233</f>
        <v>9.87</v>
      </c>
      <c r="J233" s="168">
        <f>I233*F233</f>
        <v>9600.06</v>
      </c>
      <c r="K233" s="400">
        <f>J233/$J$236</f>
        <v>0.0065648</v>
      </c>
      <c r="M233" s="394"/>
    </row>
    <row r="234" spans="1:14" ht="21" customHeight="1" thickBot="1">
      <c r="A234" s="139"/>
      <c r="B234" s="247"/>
      <c r="C234" s="140"/>
      <c r="D234" s="141" t="s">
        <v>319</v>
      </c>
      <c r="E234" s="142"/>
      <c r="F234" s="161"/>
      <c r="G234" s="171"/>
      <c r="H234" s="171"/>
      <c r="I234" s="171"/>
      <c r="J234" s="172">
        <f>J233</f>
        <v>9600.06</v>
      </c>
      <c r="K234" s="402">
        <f>J234/$J$236</f>
        <v>0.0065648</v>
      </c>
      <c r="M234" s="397"/>
      <c r="N234" s="158"/>
    </row>
    <row r="235" spans="1:11" ht="21" customHeight="1">
      <c r="A235" s="7"/>
      <c r="B235" s="245"/>
      <c r="C235" s="8"/>
      <c r="D235" s="9"/>
      <c r="E235" s="19"/>
      <c r="F235" s="19"/>
      <c r="G235" s="169"/>
      <c r="H235" s="169"/>
      <c r="I235" s="169"/>
      <c r="J235" s="169"/>
      <c r="K235" s="485"/>
    </row>
    <row r="236" spans="1:14" s="29" customFormat="1" ht="21" customHeight="1">
      <c r="A236" s="27"/>
      <c r="B236" s="252"/>
      <c r="C236" s="28"/>
      <c r="D236" s="11" t="s">
        <v>208</v>
      </c>
      <c r="E236" s="15"/>
      <c r="F236" s="160"/>
      <c r="G236" s="170"/>
      <c r="H236" s="170"/>
      <c r="I236" s="170"/>
      <c r="J236" s="170">
        <f>SUM(J8:J235)/2</f>
        <v>1462348.26</v>
      </c>
      <c r="K236" s="486">
        <f>SUM(K8:K235)/2</f>
        <v>1</v>
      </c>
      <c r="M236" s="396"/>
      <c r="N236" s="396"/>
    </row>
    <row r="237" spans="1:13" ht="18" customHeight="1">
      <c r="A237" s="614" t="s">
        <v>1022</v>
      </c>
      <c r="B237" s="615"/>
      <c r="C237" s="615"/>
      <c r="D237" s="615"/>
      <c r="E237" s="615"/>
      <c r="F237" s="615"/>
      <c r="G237" s="615"/>
      <c r="H237" s="615"/>
      <c r="I237" s="615"/>
      <c r="J237" s="615"/>
      <c r="K237" s="616"/>
      <c r="M237" s="179"/>
    </row>
    <row r="238" spans="1:11" ht="18" customHeight="1" thickBot="1">
      <c r="A238" s="617"/>
      <c r="B238" s="618"/>
      <c r="C238" s="618"/>
      <c r="D238" s="618"/>
      <c r="E238" s="618"/>
      <c r="F238" s="618"/>
      <c r="G238" s="618"/>
      <c r="H238" s="618"/>
      <c r="I238" s="618"/>
      <c r="J238" s="618"/>
      <c r="K238" s="619"/>
    </row>
    <row r="241" ht="12.75">
      <c r="K241" s="395"/>
    </row>
    <row r="242" ht="12.75">
      <c r="K242" s="395"/>
    </row>
  </sheetData>
  <sheetProtection/>
  <mergeCells count="8">
    <mergeCell ref="A237:K238"/>
    <mergeCell ref="G4:K4"/>
    <mergeCell ref="A5:K5"/>
    <mergeCell ref="A1:K1"/>
    <mergeCell ref="A2:D2"/>
    <mergeCell ref="G2:K2"/>
    <mergeCell ref="A3:E3"/>
    <mergeCell ref="G3:K3"/>
  </mergeCells>
  <printOptions horizontalCentered="1"/>
  <pageMargins left="0.5905511811023623" right="0.2362204724409449" top="0.7480314960629921" bottom="0.7480314960629921" header="0.31496062992125984" footer="0.31496062992125984"/>
  <pageSetup fitToHeight="10000" horizontalDpi="600" verticalDpi="600" orientation="portrait" paperSize="9" scale="56" r:id="rId3"/>
  <headerFooter alignWithMargins="0">
    <oddFooter>&amp;L&amp;G&amp;CAvenida Getúlio Vargas, 1.710 – 7° andar, Bairro Savassi – Belo Horizonte-MG. CEP:30112-021&amp;R&amp;P</oddFooter>
  </headerFooter>
  <rowBreaks count="4" manualBreakCount="4">
    <brk id="116" max="10" man="1"/>
    <brk id="154" max="10" man="1"/>
    <brk id="191" max="10" man="1"/>
    <brk id="224" max="10" man="1"/>
  </rowBreaks>
  <ignoredErrors>
    <ignoredError sqref="B19 B14:B18 B20:B21" numberStoredAsText="1"/>
  </ignoredErrors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5">
      <selection activeCell="A47" sqref="A47:I47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740" t="s">
        <v>354</v>
      </c>
      <c r="B1" s="741"/>
      <c r="C1" s="741"/>
      <c r="D1" s="741"/>
      <c r="E1" s="741"/>
      <c r="F1" s="741"/>
      <c r="G1" s="741"/>
      <c r="H1" s="741"/>
      <c r="I1" s="265"/>
    </row>
    <row r="2" spans="1:9" ht="15.75">
      <c r="A2" s="742"/>
      <c r="B2" s="743"/>
      <c r="C2" s="743"/>
      <c r="D2" s="743"/>
      <c r="E2" s="743"/>
      <c r="F2" s="743"/>
      <c r="G2" s="743"/>
      <c r="H2" s="743"/>
      <c r="I2" s="266"/>
    </row>
    <row r="3" spans="1:9" ht="15.75">
      <c r="A3" s="742"/>
      <c r="B3" s="743"/>
      <c r="C3" s="743"/>
      <c r="D3" s="743"/>
      <c r="E3" s="743"/>
      <c r="F3" s="743"/>
      <c r="G3" s="743"/>
      <c r="H3" s="743"/>
      <c r="I3" s="266"/>
    </row>
    <row r="4" spans="1:11" ht="15.75">
      <c r="A4" s="267"/>
      <c r="B4" s="268"/>
      <c r="C4" s="744" t="s">
        <v>722</v>
      </c>
      <c r="D4" s="744"/>
      <c r="E4" s="744"/>
      <c r="F4" s="745"/>
      <c r="G4" s="269" t="s">
        <v>694</v>
      </c>
      <c r="H4" s="269" t="s">
        <v>695</v>
      </c>
      <c r="I4" s="746" t="s">
        <v>696</v>
      </c>
      <c r="K4" s="158"/>
    </row>
    <row r="5" spans="1:11" ht="15.75">
      <c r="A5" s="267"/>
      <c r="B5" s="270"/>
      <c r="C5" s="747" t="s">
        <v>723</v>
      </c>
      <c r="D5" s="747"/>
      <c r="E5" s="747"/>
      <c r="F5" s="748"/>
      <c r="G5" s="271">
        <v>1.2833</v>
      </c>
      <c r="H5" s="272">
        <v>0.309</v>
      </c>
      <c r="I5" s="746"/>
      <c r="K5" s="492"/>
    </row>
    <row r="6" spans="1:9" ht="15">
      <c r="A6" s="749" t="s">
        <v>697</v>
      </c>
      <c r="B6" s="750"/>
      <c r="C6" s="750"/>
      <c r="D6" s="750"/>
      <c r="E6" s="750"/>
      <c r="F6" s="750"/>
      <c r="G6" s="750"/>
      <c r="H6" s="750"/>
      <c r="I6" s="273">
        <v>43313</v>
      </c>
    </row>
    <row r="7" spans="1:11" ht="15">
      <c r="A7" s="749"/>
      <c r="B7" s="750"/>
      <c r="C7" s="750"/>
      <c r="D7" s="750"/>
      <c r="E7" s="750"/>
      <c r="F7" s="750"/>
      <c r="G7" s="750"/>
      <c r="H7" s="750"/>
      <c r="I7" s="493" t="s">
        <v>947</v>
      </c>
      <c r="K7" s="492"/>
    </row>
    <row r="8" spans="1:11" ht="29.25" customHeight="1">
      <c r="A8" s="275" t="s">
        <v>698</v>
      </c>
      <c r="B8" s="807" t="s">
        <v>576</v>
      </c>
      <c r="C8" s="807"/>
      <c r="D8" s="807"/>
      <c r="E8" s="807"/>
      <c r="F8" s="807"/>
      <c r="G8" s="807"/>
      <c r="H8" s="807"/>
      <c r="I8" s="808"/>
      <c r="K8" s="492"/>
    </row>
    <row r="9" spans="1:12" ht="15">
      <c r="A9" s="276" t="s">
        <v>699</v>
      </c>
      <c r="B9" s="753" t="s">
        <v>383</v>
      </c>
      <c r="C9" s="753"/>
      <c r="D9" s="753"/>
      <c r="E9" s="753"/>
      <c r="F9" s="753"/>
      <c r="G9" s="753"/>
      <c r="H9" s="753"/>
      <c r="I9" s="754"/>
      <c r="L9" s="492"/>
    </row>
    <row r="10" spans="1:9" ht="15">
      <c r="A10" s="277"/>
      <c r="B10" s="278"/>
      <c r="C10" s="279"/>
      <c r="D10" s="279"/>
      <c r="E10" s="279"/>
      <c r="F10" s="278"/>
      <c r="G10" s="280"/>
      <c r="H10" s="281"/>
      <c r="I10" s="282"/>
    </row>
    <row r="11" spans="1:9" ht="15">
      <c r="A11" s="755" t="s">
        <v>700</v>
      </c>
      <c r="B11" s="756"/>
      <c r="C11" s="756"/>
      <c r="D11" s="756"/>
      <c r="E11" s="756"/>
      <c r="F11" s="756"/>
      <c r="G11" s="756"/>
      <c r="H11" s="756"/>
      <c r="I11" s="757"/>
    </row>
    <row r="12" spans="1:9" ht="15">
      <c r="A12" s="283" t="s">
        <v>701</v>
      </c>
      <c r="B12" s="284" t="s">
        <v>702</v>
      </c>
      <c r="C12" s="758" t="s">
        <v>664</v>
      </c>
      <c r="D12" s="759"/>
      <c r="E12" s="760"/>
      <c r="F12" s="284" t="s">
        <v>365</v>
      </c>
      <c r="G12" s="284" t="s">
        <v>703</v>
      </c>
      <c r="H12" s="284" t="s">
        <v>704</v>
      </c>
      <c r="I12" s="285" t="s">
        <v>705</v>
      </c>
    </row>
    <row r="13" spans="1:9" ht="14.25">
      <c r="A13" s="489">
        <v>10139</v>
      </c>
      <c r="B13" s="287" t="s">
        <v>86</v>
      </c>
      <c r="C13" s="800" t="s">
        <v>913</v>
      </c>
      <c r="D13" s="762" t="s">
        <v>706</v>
      </c>
      <c r="E13" s="763" t="s">
        <v>706</v>
      </c>
      <c r="F13" s="288" t="s">
        <v>707</v>
      </c>
      <c r="G13" s="289">
        <v>1.512</v>
      </c>
      <c r="H13" s="290">
        <v>6.42</v>
      </c>
      <c r="I13" s="291">
        <f>G13*H13</f>
        <v>9.71</v>
      </c>
    </row>
    <row r="14" spans="1:9" ht="14.25">
      <c r="A14" s="489">
        <v>10146</v>
      </c>
      <c r="B14" s="287" t="s">
        <v>86</v>
      </c>
      <c r="C14" s="800" t="s">
        <v>914</v>
      </c>
      <c r="D14" s="762" t="s">
        <v>708</v>
      </c>
      <c r="E14" s="763" t="s">
        <v>708</v>
      </c>
      <c r="F14" s="288" t="s">
        <v>707</v>
      </c>
      <c r="G14" s="292">
        <v>3.81</v>
      </c>
      <c r="H14" s="290">
        <v>4.72</v>
      </c>
      <c r="I14" s="291">
        <f>G14*H14</f>
        <v>17.98</v>
      </c>
    </row>
    <row r="15" spans="1:9" ht="15" customHeight="1">
      <c r="A15" s="489">
        <v>10111</v>
      </c>
      <c r="B15" s="40" t="s">
        <v>86</v>
      </c>
      <c r="C15" s="800" t="s">
        <v>933</v>
      </c>
      <c r="D15" s="762"/>
      <c r="E15" s="763"/>
      <c r="F15" s="329" t="s">
        <v>707</v>
      </c>
      <c r="G15" s="292">
        <v>2.19</v>
      </c>
      <c r="H15" s="290">
        <v>6.42</v>
      </c>
      <c r="I15" s="291">
        <f>G15*H15</f>
        <v>14.06</v>
      </c>
    </row>
    <row r="16" spans="1:9" ht="15" customHeight="1">
      <c r="A16" s="294"/>
      <c r="B16" s="295"/>
      <c r="C16" s="764"/>
      <c r="D16" s="765"/>
      <c r="E16" s="766"/>
      <c r="F16" s="295"/>
      <c r="G16" s="295"/>
      <c r="H16" s="295"/>
      <c r="I16" s="296"/>
    </row>
    <row r="17" spans="1:9" ht="15">
      <c r="A17" s="293"/>
      <c r="B17" s="287"/>
      <c r="C17" s="764"/>
      <c r="D17" s="765"/>
      <c r="E17" s="766"/>
      <c r="F17" s="288"/>
      <c r="G17" s="288"/>
      <c r="H17" s="288"/>
      <c r="I17" s="291"/>
    </row>
    <row r="18" spans="1:9" ht="14.25">
      <c r="A18" s="767" t="s">
        <v>709</v>
      </c>
      <c r="B18" s="768"/>
      <c r="C18" s="768"/>
      <c r="D18" s="768"/>
      <c r="E18" s="768"/>
      <c r="F18" s="768"/>
      <c r="G18" s="768"/>
      <c r="H18" s="769"/>
      <c r="I18" s="297">
        <f>SUM(I13:I15)</f>
        <v>41.75</v>
      </c>
    </row>
    <row r="19" spans="1:9" ht="14.25">
      <c r="A19" s="770"/>
      <c r="B19" s="771"/>
      <c r="C19" s="771"/>
      <c r="D19" s="771"/>
      <c r="E19" s="771"/>
      <c r="F19" s="771"/>
      <c r="G19" s="771"/>
      <c r="H19" s="771"/>
      <c r="I19" s="772"/>
    </row>
    <row r="20" spans="1:9" ht="15">
      <c r="A20" s="755" t="s">
        <v>710</v>
      </c>
      <c r="B20" s="756"/>
      <c r="C20" s="756"/>
      <c r="D20" s="756"/>
      <c r="E20" s="756"/>
      <c r="F20" s="756"/>
      <c r="G20" s="756"/>
      <c r="H20" s="756"/>
      <c r="I20" s="757"/>
    </row>
    <row r="21" spans="1:9" ht="15">
      <c r="A21" s="283" t="s">
        <v>701</v>
      </c>
      <c r="B21" s="284" t="s">
        <v>702</v>
      </c>
      <c r="C21" s="758" t="s">
        <v>664</v>
      </c>
      <c r="D21" s="759"/>
      <c r="E21" s="760"/>
      <c r="F21" s="284" t="s">
        <v>365</v>
      </c>
      <c r="G21" s="284" t="s">
        <v>703</v>
      </c>
      <c r="H21" s="284" t="s">
        <v>704</v>
      </c>
      <c r="I21" s="285" t="s">
        <v>705</v>
      </c>
    </row>
    <row r="22" spans="1:9" ht="21" customHeight="1">
      <c r="A22" s="489">
        <v>20503</v>
      </c>
      <c r="B22" s="314" t="s">
        <v>86</v>
      </c>
      <c r="C22" s="804" t="s">
        <v>916</v>
      </c>
      <c r="D22" s="805"/>
      <c r="E22" s="806"/>
      <c r="F22" s="40" t="s">
        <v>371</v>
      </c>
      <c r="G22" s="491">
        <v>0.01253</v>
      </c>
      <c r="H22" s="298">
        <v>58.75</v>
      </c>
      <c r="I22" s="299">
        <f aca="true" t="shared" si="0" ref="I22:I29">G22*H22</f>
        <v>0.74</v>
      </c>
    </row>
    <row r="23" spans="1:12" ht="21" customHeight="1">
      <c r="A23" s="489">
        <v>20508</v>
      </c>
      <c r="B23" s="40" t="s">
        <v>86</v>
      </c>
      <c r="C23" s="773" t="s">
        <v>919</v>
      </c>
      <c r="D23" s="776"/>
      <c r="E23" s="777"/>
      <c r="F23" s="40" t="s">
        <v>441</v>
      </c>
      <c r="G23" s="490">
        <v>2.4192</v>
      </c>
      <c r="H23" s="298">
        <v>0.36</v>
      </c>
      <c r="I23" s="299">
        <f t="shared" si="0"/>
        <v>0.87</v>
      </c>
      <c r="L23" s="43"/>
    </row>
    <row r="24" spans="1:12" ht="21" customHeight="1">
      <c r="A24" s="489">
        <v>20505</v>
      </c>
      <c r="B24" s="40" t="s">
        <v>86</v>
      </c>
      <c r="C24" s="773" t="s">
        <v>918</v>
      </c>
      <c r="D24" s="776"/>
      <c r="E24" s="777"/>
      <c r="F24" s="40" t="s">
        <v>441</v>
      </c>
      <c r="G24" s="490">
        <v>0.6264</v>
      </c>
      <c r="H24" s="298">
        <v>0.66</v>
      </c>
      <c r="I24" s="299">
        <f t="shared" si="0"/>
        <v>0.41</v>
      </c>
      <c r="K24" s="43"/>
      <c r="L24" s="43"/>
    </row>
    <row r="25" spans="1:11" ht="62.25" customHeight="1">
      <c r="A25" s="489">
        <v>183</v>
      </c>
      <c r="B25" s="40" t="s">
        <v>88</v>
      </c>
      <c r="C25" s="773" t="s">
        <v>951</v>
      </c>
      <c r="D25" s="776"/>
      <c r="E25" s="777"/>
      <c r="F25" s="40" t="s">
        <v>934</v>
      </c>
      <c r="G25" s="490">
        <v>1</v>
      </c>
      <c r="H25" s="298">
        <v>82.5</v>
      </c>
      <c r="I25" s="299">
        <f t="shared" si="0"/>
        <v>82.5</v>
      </c>
      <c r="K25" s="43"/>
    </row>
    <row r="26" spans="1:11" ht="21" customHeight="1">
      <c r="A26" s="489">
        <v>31584</v>
      </c>
      <c r="B26" s="40" t="s">
        <v>86</v>
      </c>
      <c r="C26" s="801" t="s">
        <v>945</v>
      </c>
      <c r="D26" s="776"/>
      <c r="E26" s="777"/>
      <c r="F26" s="40" t="s">
        <v>365</v>
      </c>
      <c r="G26" s="490">
        <v>3</v>
      </c>
      <c r="H26" s="298">
        <v>8.5</v>
      </c>
      <c r="I26" s="299">
        <f t="shared" si="0"/>
        <v>25.5</v>
      </c>
      <c r="K26" s="43"/>
    </row>
    <row r="27" spans="1:9" ht="21" customHeight="1">
      <c r="A27" s="489">
        <v>30106</v>
      </c>
      <c r="B27" s="40" t="s">
        <v>86</v>
      </c>
      <c r="C27" s="801" t="s">
        <v>946</v>
      </c>
      <c r="D27" s="776"/>
      <c r="E27" s="777"/>
      <c r="F27" s="40" t="s">
        <v>370</v>
      </c>
      <c r="G27" s="490">
        <v>10.2</v>
      </c>
      <c r="H27" s="298">
        <v>8.04</v>
      </c>
      <c r="I27" s="299">
        <f t="shared" si="0"/>
        <v>82.01</v>
      </c>
    </row>
    <row r="28" spans="1:12" ht="43.5" customHeight="1">
      <c r="A28" s="489">
        <v>11367</v>
      </c>
      <c r="B28" s="40" t="s">
        <v>86</v>
      </c>
      <c r="C28" s="801" t="s">
        <v>952</v>
      </c>
      <c r="D28" s="776"/>
      <c r="E28" s="777"/>
      <c r="F28" s="40" t="s">
        <v>366</v>
      </c>
      <c r="G28" s="490">
        <f>0.9*2.1</f>
        <v>1.89</v>
      </c>
      <c r="H28" s="298">
        <v>68.12</v>
      </c>
      <c r="I28" s="299">
        <f t="shared" si="0"/>
        <v>128.75</v>
      </c>
      <c r="L28" s="43"/>
    </row>
    <row r="29" spans="1:9" ht="21" customHeight="1">
      <c r="A29" s="489">
        <v>26566</v>
      </c>
      <c r="B29" s="40" t="s">
        <v>86</v>
      </c>
      <c r="C29" s="801" t="s">
        <v>935</v>
      </c>
      <c r="D29" s="776"/>
      <c r="E29" s="777"/>
      <c r="F29" s="40" t="s">
        <v>441</v>
      </c>
      <c r="G29" s="490">
        <v>0.648</v>
      </c>
      <c r="H29" s="298">
        <v>7.79</v>
      </c>
      <c r="I29" s="299">
        <f t="shared" si="0"/>
        <v>5.05</v>
      </c>
    </row>
    <row r="30" spans="1:9" ht="14.25">
      <c r="A30" s="802" t="s">
        <v>713</v>
      </c>
      <c r="B30" s="768"/>
      <c r="C30" s="768"/>
      <c r="D30" s="768"/>
      <c r="E30" s="768"/>
      <c r="F30" s="768"/>
      <c r="G30" s="768"/>
      <c r="H30" s="769"/>
      <c r="I30" s="297">
        <f>SUM(I22:I29)</f>
        <v>325.83</v>
      </c>
    </row>
    <row r="31" spans="1:9" ht="14.25">
      <c r="A31" s="770"/>
      <c r="B31" s="771"/>
      <c r="C31" s="771"/>
      <c r="D31" s="771"/>
      <c r="E31" s="771"/>
      <c r="F31" s="771"/>
      <c r="G31" s="771"/>
      <c r="H31" s="771"/>
      <c r="I31" s="772"/>
    </row>
    <row r="32" spans="1:9" ht="15">
      <c r="A32" s="755" t="s">
        <v>714</v>
      </c>
      <c r="B32" s="756"/>
      <c r="C32" s="756"/>
      <c r="D32" s="756"/>
      <c r="E32" s="756"/>
      <c r="F32" s="756"/>
      <c r="G32" s="756"/>
      <c r="H32" s="756"/>
      <c r="I32" s="757"/>
    </row>
    <row r="33" spans="1:9" ht="15">
      <c r="A33" s="309" t="s">
        <v>701</v>
      </c>
      <c r="B33" s="310" t="s">
        <v>702</v>
      </c>
      <c r="C33" s="790" t="s">
        <v>664</v>
      </c>
      <c r="D33" s="791"/>
      <c r="E33" s="792"/>
      <c r="F33" s="310" t="s">
        <v>365</v>
      </c>
      <c r="G33" s="310" t="s">
        <v>703</v>
      </c>
      <c r="H33" s="310" t="s">
        <v>704</v>
      </c>
      <c r="I33" s="311" t="s">
        <v>705</v>
      </c>
    </row>
    <row r="34" spans="1:9" ht="14.25">
      <c r="A34" s="286"/>
      <c r="B34" s="287"/>
      <c r="C34" s="778"/>
      <c r="D34" s="793"/>
      <c r="E34" s="794"/>
      <c r="F34" s="287"/>
      <c r="G34" s="287"/>
      <c r="H34" s="298"/>
      <c r="I34" s="301"/>
    </row>
    <row r="35" spans="1:9" ht="14.25">
      <c r="A35" s="294"/>
      <c r="B35" s="295"/>
      <c r="C35" s="778"/>
      <c r="D35" s="779"/>
      <c r="E35" s="780"/>
      <c r="F35" s="295"/>
      <c r="G35" s="295"/>
      <c r="H35" s="295"/>
      <c r="I35" s="296"/>
    </row>
    <row r="36" spans="1:9" ht="15">
      <c r="A36" s="294"/>
      <c r="B36" s="295"/>
      <c r="C36" s="764"/>
      <c r="D36" s="765"/>
      <c r="E36" s="766"/>
      <c r="F36" s="295"/>
      <c r="G36" s="295"/>
      <c r="H36" s="295"/>
      <c r="I36" s="296"/>
    </row>
    <row r="37" spans="1:9" ht="14.25">
      <c r="A37" s="767" t="s">
        <v>715</v>
      </c>
      <c r="B37" s="768"/>
      <c r="C37" s="768"/>
      <c r="D37" s="768"/>
      <c r="E37" s="768"/>
      <c r="F37" s="768"/>
      <c r="G37" s="768"/>
      <c r="H37" s="769"/>
      <c r="I37" s="297"/>
    </row>
    <row r="38" spans="1:9" ht="14.25">
      <c r="A38" s="770"/>
      <c r="B38" s="771"/>
      <c r="C38" s="771"/>
      <c r="D38" s="771"/>
      <c r="E38" s="771"/>
      <c r="F38" s="771"/>
      <c r="G38" s="771"/>
      <c r="H38" s="771"/>
      <c r="I38" s="772"/>
    </row>
    <row r="39" spans="1:9" ht="15">
      <c r="A39" s="755" t="s">
        <v>716</v>
      </c>
      <c r="B39" s="756"/>
      <c r="C39" s="756"/>
      <c r="D39" s="756"/>
      <c r="E39" s="756"/>
      <c r="F39" s="756"/>
      <c r="G39" s="756"/>
      <c r="H39" s="756"/>
      <c r="I39" s="757"/>
    </row>
    <row r="40" spans="1:9" ht="15">
      <c r="A40" s="787" t="s">
        <v>717</v>
      </c>
      <c r="B40" s="788"/>
      <c r="C40" s="788"/>
      <c r="D40" s="788"/>
      <c r="E40" s="788"/>
      <c r="F40" s="788"/>
      <c r="G40" s="788"/>
      <c r="H40" s="789"/>
      <c r="I40" s="297">
        <f>I18</f>
        <v>41.75</v>
      </c>
    </row>
    <row r="41" spans="1:9" ht="15">
      <c r="A41" s="787" t="s">
        <v>718</v>
      </c>
      <c r="B41" s="788"/>
      <c r="C41" s="788"/>
      <c r="D41" s="788"/>
      <c r="E41" s="788"/>
      <c r="F41" s="788"/>
      <c r="G41" s="788"/>
      <c r="H41" s="789"/>
      <c r="I41" s="297">
        <f>I30</f>
        <v>325.83</v>
      </c>
    </row>
    <row r="42" spans="1:9" ht="15">
      <c r="A42" s="787" t="s">
        <v>715</v>
      </c>
      <c r="B42" s="788"/>
      <c r="C42" s="788"/>
      <c r="D42" s="788"/>
      <c r="E42" s="788"/>
      <c r="F42" s="788"/>
      <c r="G42" s="788"/>
      <c r="H42" s="789"/>
      <c r="I42" s="297">
        <f>I37</f>
        <v>0</v>
      </c>
    </row>
    <row r="43" spans="1:9" ht="15">
      <c r="A43" s="787" t="s">
        <v>719</v>
      </c>
      <c r="B43" s="788"/>
      <c r="C43" s="788"/>
      <c r="D43" s="788"/>
      <c r="E43" s="788"/>
      <c r="F43" s="788"/>
      <c r="G43" s="788"/>
      <c r="H43" s="789"/>
      <c r="I43" s="297">
        <f>I40*1.2833</f>
        <v>53.58</v>
      </c>
    </row>
    <row r="44" spans="1:9" ht="15">
      <c r="A44" s="787" t="s">
        <v>720</v>
      </c>
      <c r="B44" s="788"/>
      <c r="C44" s="788"/>
      <c r="D44" s="788"/>
      <c r="E44" s="788"/>
      <c r="F44" s="788"/>
      <c r="G44" s="788"/>
      <c r="H44" s="789"/>
      <c r="I44" s="297">
        <f>SUM(I40:I43)</f>
        <v>421.16</v>
      </c>
    </row>
    <row r="45" spans="1:9" ht="15">
      <c r="A45" s="787" t="s">
        <v>729</v>
      </c>
      <c r="B45" s="788"/>
      <c r="C45" s="788"/>
      <c r="D45" s="788"/>
      <c r="E45" s="788"/>
      <c r="F45" s="788"/>
      <c r="G45" s="788"/>
      <c r="H45" s="789"/>
      <c r="I45" s="297">
        <f>I44*30.9%</f>
        <v>130.14</v>
      </c>
    </row>
    <row r="46" spans="1:9" ht="15">
      <c r="A46" s="795" t="s">
        <v>721</v>
      </c>
      <c r="B46" s="796"/>
      <c r="C46" s="796"/>
      <c r="D46" s="796"/>
      <c r="E46" s="796"/>
      <c r="F46" s="796"/>
      <c r="G46" s="796"/>
      <c r="H46" s="796"/>
      <c r="I46" s="312">
        <f>I44+I45</f>
        <v>551.3</v>
      </c>
    </row>
    <row r="47" spans="1:9" ht="15" thickBot="1">
      <c r="A47" s="797"/>
      <c r="B47" s="798"/>
      <c r="C47" s="798"/>
      <c r="D47" s="798"/>
      <c r="E47" s="798"/>
      <c r="F47" s="798"/>
      <c r="G47" s="798"/>
      <c r="H47" s="798"/>
      <c r="I47" s="799"/>
    </row>
  </sheetData>
  <sheetProtection/>
  <mergeCells count="44">
    <mergeCell ref="A1:H3"/>
    <mergeCell ref="C4:F4"/>
    <mergeCell ref="I4:I5"/>
    <mergeCell ref="C5:F5"/>
    <mergeCell ref="A6:H7"/>
    <mergeCell ref="B8:I8"/>
    <mergeCell ref="B9:I9"/>
    <mergeCell ref="A11:I11"/>
    <mergeCell ref="C12:E12"/>
    <mergeCell ref="C13:E13"/>
    <mergeCell ref="C14:E14"/>
    <mergeCell ref="C15:E15"/>
    <mergeCell ref="C16:E16"/>
    <mergeCell ref="C17:E17"/>
    <mergeCell ref="A18:H18"/>
    <mergeCell ref="A19:I19"/>
    <mergeCell ref="A20:I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30:H30"/>
    <mergeCell ref="A31:I31"/>
    <mergeCell ref="A32:I32"/>
    <mergeCell ref="C33:E33"/>
    <mergeCell ref="C34:E34"/>
    <mergeCell ref="C35:E35"/>
    <mergeCell ref="C36:E36"/>
    <mergeCell ref="A37:H37"/>
    <mergeCell ref="A38:I38"/>
    <mergeCell ref="A39:I39"/>
    <mergeCell ref="A46:H46"/>
    <mergeCell ref="A47:I47"/>
    <mergeCell ref="A40:H40"/>
    <mergeCell ref="A41:H41"/>
    <mergeCell ref="A42:H42"/>
    <mergeCell ref="A43:H43"/>
    <mergeCell ref="A44:H44"/>
    <mergeCell ref="A45:H45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B8" sqref="B8:I8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740" t="s">
        <v>354</v>
      </c>
      <c r="B1" s="741"/>
      <c r="C1" s="741"/>
      <c r="D1" s="741"/>
      <c r="E1" s="741"/>
      <c r="F1" s="741"/>
      <c r="G1" s="741"/>
      <c r="H1" s="741"/>
      <c r="I1" s="265"/>
    </row>
    <row r="2" spans="1:9" ht="15.75">
      <c r="A2" s="742"/>
      <c r="B2" s="743"/>
      <c r="C2" s="743"/>
      <c r="D2" s="743"/>
      <c r="E2" s="743"/>
      <c r="F2" s="743"/>
      <c r="G2" s="743"/>
      <c r="H2" s="743"/>
      <c r="I2" s="266"/>
    </row>
    <row r="3" spans="1:9" ht="15.75">
      <c r="A3" s="742"/>
      <c r="B3" s="743"/>
      <c r="C3" s="743"/>
      <c r="D3" s="743"/>
      <c r="E3" s="743"/>
      <c r="F3" s="743"/>
      <c r="G3" s="743"/>
      <c r="H3" s="743"/>
      <c r="I3" s="266"/>
    </row>
    <row r="4" spans="1:11" ht="15.75">
      <c r="A4" s="267"/>
      <c r="B4" s="268"/>
      <c r="C4" s="744" t="s">
        <v>722</v>
      </c>
      <c r="D4" s="744"/>
      <c r="E4" s="744"/>
      <c r="F4" s="745"/>
      <c r="G4" s="269" t="s">
        <v>694</v>
      </c>
      <c r="H4" s="269" t="s">
        <v>695</v>
      </c>
      <c r="I4" s="746" t="s">
        <v>696</v>
      </c>
      <c r="K4" s="158"/>
    </row>
    <row r="5" spans="1:11" ht="15.75">
      <c r="A5" s="267"/>
      <c r="B5" s="270"/>
      <c r="C5" s="747" t="s">
        <v>723</v>
      </c>
      <c r="D5" s="747"/>
      <c r="E5" s="747"/>
      <c r="F5" s="748"/>
      <c r="G5" s="271">
        <v>1.2833</v>
      </c>
      <c r="H5" s="272">
        <v>0.309</v>
      </c>
      <c r="I5" s="746"/>
      <c r="K5" s="492"/>
    </row>
    <row r="6" spans="1:9" ht="15">
      <c r="A6" s="749" t="s">
        <v>697</v>
      </c>
      <c r="B6" s="750"/>
      <c r="C6" s="750"/>
      <c r="D6" s="750"/>
      <c r="E6" s="750"/>
      <c r="F6" s="750"/>
      <c r="G6" s="750"/>
      <c r="H6" s="750"/>
      <c r="I6" s="273">
        <v>43313</v>
      </c>
    </row>
    <row r="7" spans="1:11" ht="15">
      <c r="A7" s="749"/>
      <c r="B7" s="750"/>
      <c r="C7" s="750"/>
      <c r="D7" s="750"/>
      <c r="E7" s="750"/>
      <c r="F7" s="750"/>
      <c r="G7" s="750"/>
      <c r="H7" s="750"/>
      <c r="I7" s="493" t="s">
        <v>948</v>
      </c>
      <c r="K7" s="492"/>
    </row>
    <row r="8" spans="1:11" ht="29.25" customHeight="1">
      <c r="A8" s="275" t="s">
        <v>698</v>
      </c>
      <c r="B8" s="807" t="s">
        <v>953</v>
      </c>
      <c r="C8" s="807"/>
      <c r="D8" s="807"/>
      <c r="E8" s="807"/>
      <c r="F8" s="807"/>
      <c r="G8" s="807"/>
      <c r="H8" s="807"/>
      <c r="I8" s="808"/>
      <c r="K8" s="492"/>
    </row>
    <row r="9" spans="1:12" ht="15">
      <c r="A9" s="276" t="s">
        <v>699</v>
      </c>
      <c r="B9" s="753" t="s">
        <v>383</v>
      </c>
      <c r="C9" s="753"/>
      <c r="D9" s="753"/>
      <c r="E9" s="753"/>
      <c r="F9" s="753"/>
      <c r="G9" s="753"/>
      <c r="H9" s="753"/>
      <c r="I9" s="754"/>
      <c r="L9" s="492"/>
    </row>
    <row r="10" spans="1:9" ht="15">
      <c r="A10" s="277"/>
      <c r="B10" s="278"/>
      <c r="C10" s="279"/>
      <c r="D10" s="279"/>
      <c r="E10" s="279"/>
      <c r="F10" s="278"/>
      <c r="G10" s="280"/>
      <c r="H10" s="281"/>
      <c r="I10" s="282"/>
    </row>
    <row r="11" spans="1:9" ht="15">
      <c r="A11" s="755" t="s">
        <v>700</v>
      </c>
      <c r="B11" s="756"/>
      <c r="C11" s="756"/>
      <c r="D11" s="756"/>
      <c r="E11" s="756"/>
      <c r="F11" s="756"/>
      <c r="G11" s="756"/>
      <c r="H11" s="756"/>
      <c r="I11" s="757"/>
    </row>
    <row r="12" spans="1:9" ht="15">
      <c r="A12" s="283" t="s">
        <v>701</v>
      </c>
      <c r="B12" s="284" t="s">
        <v>702</v>
      </c>
      <c r="C12" s="758" t="s">
        <v>664</v>
      </c>
      <c r="D12" s="759"/>
      <c r="E12" s="760"/>
      <c r="F12" s="284" t="s">
        <v>365</v>
      </c>
      <c r="G12" s="284" t="s">
        <v>703</v>
      </c>
      <c r="H12" s="284" t="s">
        <v>704</v>
      </c>
      <c r="I12" s="285" t="s">
        <v>705</v>
      </c>
    </row>
    <row r="13" spans="1:9" ht="14.25">
      <c r="A13" s="489">
        <v>10139</v>
      </c>
      <c r="B13" s="287" t="s">
        <v>86</v>
      </c>
      <c r="C13" s="800" t="s">
        <v>913</v>
      </c>
      <c r="D13" s="762" t="s">
        <v>706</v>
      </c>
      <c r="E13" s="763" t="s">
        <v>706</v>
      </c>
      <c r="F13" s="288" t="s">
        <v>707</v>
      </c>
      <c r="G13" s="289">
        <v>1.512</v>
      </c>
      <c r="H13" s="290">
        <v>6.42</v>
      </c>
      <c r="I13" s="291">
        <f>G13*H13</f>
        <v>9.71</v>
      </c>
    </row>
    <row r="14" spans="1:9" ht="14.25">
      <c r="A14" s="489">
        <v>10146</v>
      </c>
      <c r="B14" s="287" t="s">
        <v>86</v>
      </c>
      <c r="C14" s="800" t="s">
        <v>914</v>
      </c>
      <c r="D14" s="762" t="s">
        <v>708</v>
      </c>
      <c r="E14" s="763" t="s">
        <v>708</v>
      </c>
      <c r="F14" s="288" t="s">
        <v>707</v>
      </c>
      <c r="G14" s="292">
        <v>3.81</v>
      </c>
      <c r="H14" s="290">
        <v>4.72</v>
      </c>
      <c r="I14" s="291">
        <f>G14*H14</f>
        <v>17.98</v>
      </c>
    </row>
    <row r="15" spans="1:9" ht="15" customHeight="1">
      <c r="A15" s="489">
        <v>10111</v>
      </c>
      <c r="B15" s="40" t="s">
        <v>86</v>
      </c>
      <c r="C15" s="800" t="s">
        <v>933</v>
      </c>
      <c r="D15" s="762"/>
      <c r="E15" s="763"/>
      <c r="F15" s="329" t="s">
        <v>707</v>
      </c>
      <c r="G15" s="292">
        <v>2.19</v>
      </c>
      <c r="H15" s="290">
        <v>6.42</v>
      </c>
      <c r="I15" s="291">
        <f>G15*H15</f>
        <v>14.06</v>
      </c>
    </row>
    <row r="16" spans="1:9" ht="15" customHeight="1">
      <c r="A16" s="294"/>
      <c r="B16" s="295"/>
      <c r="C16" s="764"/>
      <c r="D16" s="765"/>
      <c r="E16" s="766"/>
      <c r="F16" s="295"/>
      <c r="G16" s="295"/>
      <c r="H16" s="295"/>
      <c r="I16" s="296"/>
    </row>
    <row r="17" spans="1:9" ht="15">
      <c r="A17" s="293"/>
      <c r="B17" s="287"/>
      <c r="C17" s="764"/>
      <c r="D17" s="765"/>
      <c r="E17" s="766"/>
      <c r="F17" s="288"/>
      <c r="G17" s="288"/>
      <c r="H17" s="288"/>
      <c r="I17" s="291"/>
    </row>
    <row r="18" spans="1:9" ht="14.25">
      <c r="A18" s="767" t="s">
        <v>709</v>
      </c>
      <c r="B18" s="768"/>
      <c r="C18" s="768"/>
      <c r="D18" s="768"/>
      <c r="E18" s="768"/>
      <c r="F18" s="768"/>
      <c r="G18" s="768"/>
      <c r="H18" s="769"/>
      <c r="I18" s="297">
        <f>SUM(I13:I15)</f>
        <v>41.75</v>
      </c>
    </row>
    <row r="19" spans="1:9" ht="14.25">
      <c r="A19" s="770"/>
      <c r="B19" s="771"/>
      <c r="C19" s="771"/>
      <c r="D19" s="771"/>
      <c r="E19" s="771"/>
      <c r="F19" s="771"/>
      <c r="G19" s="771"/>
      <c r="H19" s="771"/>
      <c r="I19" s="772"/>
    </row>
    <row r="20" spans="1:9" ht="15">
      <c r="A20" s="755" t="s">
        <v>710</v>
      </c>
      <c r="B20" s="756"/>
      <c r="C20" s="756"/>
      <c r="D20" s="756"/>
      <c r="E20" s="756"/>
      <c r="F20" s="756"/>
      <c r="G20" s="756"/>
      <c r="H20" s="756"/>
      <c r="I20" s="757"/>
    </row>
    <row r="21" spans="1:9" ht="15">
      <c r="A21" s="283" t="s">
        <v>701</v>
      </c>
      <c r="B21" s="284" t="s">
        <v>702</v>
      </c>
      <c r="C21" s="758" t="s">
        <v>664</v>
      </c>
      <c r="D21" s="759"/>
      <c r="E21" s="760"/>
      <c r="F21" s="284" t="s">
        <v>365</v>
      </c>
      <c r="G21" s="284" t="s">
        <v>703</v>
      </c>
      <c r="H21" s="284" t="s">
        <v>704</v>
      </c>
      <c r="I21" s="285" t="s">
        <v>705</v>
      </c>
    </row>
    <row r="22" spans="1:9" ht="21" customHeight="1">
      <c r="A22" s="489">
        <v>20503</v>
      </c>
      <c r="B22" s="314" t="s">
        <v>86</v>
      </c>
      <c r="C22" s="804" t="s">
        <v>916</v>
      </c>
      <c r="D22" s="805"/>
      <c r="E22" s="806"/>
      <c r="F22" s="40" t="s">
        <v>371</v>
      </c>
      <c r="G22" s="491">
        <v>0.01253</v>
      </c>
      <c r="H22" s="298">
        <v>58.75</v>
      </c>
      <c r="I22" s="299">
        <f aca="true" t="shared" si="0" ref="I22:I29">G22*H22</f>
        <v>0.74</v>
      </c>
    </row>
    <row r="23" spans="1:12" ht="21" customHeight="1">
      <c r="A23" s="489">
        <v>20508</v>
      </c>
      <c r="B23" s="40" t="s">
        <v>86</v>
      </c>
      <c r="C23" s="773" t="s">
        <v>919</v>
      </c>
      <c r="D23" s="776"/>
      <c r="E23" s="777"/>
      <c r="F23" s="40" t="s">
        <v>441</v>
      </c>
      <c r="G23" s="490">
        <v>2.4192</v>
      </c>
      <c r="H23" s="298">
        <v>0.36</v>
      </c>
      <c r="I23" s="299">
        <f t="shared" si="0"/>
        <v>0.87</v>
      </c>
      <c r="L23" s="43"/>
    </row>
    <row r="24" spans="1:12" ht="21" customHeight="1">
      <c r="A24" s="489">
        <v>20505</v>
      </c>
      <c r="B24" s="40" t="s">
        <v>86</v>
      </c>
      <c r="C24" s="773" t="s">
        <v>918</v>
      </c>
      <c r="D24" s="776"/>
      <c r="E24" s="777"/>
      <c r="F24" s="40" t="s">
        <v>441</v>
      </c>
      <c r="G24" s="490">
        <v>0.6264</v>
      </c>
      <c r="H24" s="298">
        <v>0.66</v>
      </c>
      <c r="I24" s="299">
        <f t="shared" si="0"/>
        <v>0.41</v>
      </c>
      <c r="K24" s="43"/>
      <c r="L24" s="43"/>
    </row>
    <row r="25" spans="1:11" ht="62.25" customHeight="1">
      <c r="A25" s="489">
        <v>183</v>
      </c>
      <c r="B25" s="40" t="s">
        <v>88</v>
      </c>
      <c r="C25" s="773" t="s">
        <v>951</v>
      </c>
      <c r="D25" s="776"/>
      <c r="E25" s="777"/>
      <c r="F25" s="40" t="s">
        <v>934</v>
      </c>
      <c r="G25" s="490">
        <v>1</v>
      </c>
      <c r="H25" s="298">
        <v>82.5</v>
      </c>
      <c r="I25" s="299">
        <f t="shared" si="0"/>
        <v>82.5</v>
      </c>
      <c r="K25" s="43"/>
    </row>
    <row r="26" spans="1:11" ht="21" customHeight="1">
      <c r="A26" s="489">
        <v>31584</v>
      </c>
      <c r="B26" s="40" t="s">
        <v>86</v>
      </c>
      <c r="C26" s="801" t="s">
        <v>945</v>
      </c>
      <c r="D26" s="776"/>
      <c r="E26" s="777"/>
      <c r="F26" s="40" t="s">
        <v>365</v>
      </c>
      <c r="G26" s="490">
        <v>3</v>
      </c>
      <c r="H26" s="298">
        <v>8.5</v>
      </c>
      <c r="I26" s="299">
        <f t="shared" si="0"/>
        <v>25.5</v>
      </c>
      <c r="K26" s="43"/>
    </row>
    <row r="27" spans="1:9" ht="21" customHeight="1">
      <c r="A27" s="489">
        <v>30106</v>
      </c>
      <c r="B27" s="40" t="s">
        <v>86</v>
      </c>
      <c r="C27" s="801" t="s">
        <v>946</v>
      </c>
      <c r="D27" s="776"/>
      <c r="E27" s="777"/>
      <c r="F27" s="40" t="s">
        <v>370</v>
      </c>
      <c r="G27" s="490">
        <v>10.2</v>
      </c>
      <c r="H27" s="298">
        <v>8.04</v>
      </c>
      <c r="I27" s="299">
        <f t="shared" si="0"/>
        <v>82.01</v>
      </c>
    </row>
    <row r="28" spans="1:12" ht="43.5" customHeight="1">
      <c r="A28" s="489">
        <v>11366</v>
      </c>
      <c r="B28" s="40" t="s">
        <v>86</v>
      </c>
      <c r="C28" s="801" t="s">
        <v>954</v>
      </c>
      <c r="D28" s="776"/>
      <c r="E28" s="777"/>
      <c r="F28" s="40" t="s">
        <v>365</v>
      </c>
      <c r="G28" s="490">
        <v>1</v>
      </c>
      <c r="H28" s="298">
        <v>88.43</v>
      </c>
      <c r="I28" s="299">
        <f t="shared" si="0"/>
        <v>88.43</v>
      </c>
      <c r="L28" s="43"/>
    </row>
    <row r="29" spans="1:9" ht="21" customHeight="1">
      <c r="A29" s="489">
        <v>26566</v>
      </c>
      <c r="B29" s="40" t="s">
        <v>86</v>
      </c>
      <c r="C29" s="801" t="s">
        <v>935</v>
      </c>
      <c r="D29" s="776"/>
      <c r="E29" s="777"/>
      <c r="F29" s="40" t="s">
        <v>441</v>
      </c>
      <c r="G29" s="490">
        <v>0.648</v>
      </c>
      <c r="H29" s="298">
        <v>7.79</v>
      </c>
      <c r="I29" s="299">
        <f t="shared" si="0"/>
        <v>5.05</v>
      </c>
    </row>
    <row r="30" spans="1:9" ht="14.25">
      <c r="A30" s="802" t="s">
        <v>713</v>
      </c>
      <c r="B30" s="768"/>
      <c r="C30" s="768"/>
      <c r="D30" s="768"/>
      <c r="E30" s="768"/>
      <c r="F30" s="768"/>
      <c r="G30" s="768"/>
      <c r="H30" s="769"/>
      <c r="I30" s="297">
        <f>SUM(I22:I29)</f>
        <v>285.51</v>
      </c>
    </row>
    <row r="31" spans="1:9" ht="14.25">
      <c r="A31" s="770"/>
      <c r="B31" s="771"/>
      <c r="C31" s="771"/>
      <c r="D31" s="771"/>
      <c r="E31" s="771"/>
      <c r="F31" s="771"/>
      <c r="G31" s="771"/>
      <c r="H31" s="771"/>
      <c r="I31" s="772"/>
    </row>
    <row r="32" spans="1:9" ht="15">
      <c r="A32" s="755" t="s">
        <v>714</v>
      </c>
      <c r="B32" s="756"/>
      <c r="C32" s="756"/>
      <c r="D32" s="756"/>
      <c r="E32" s="756"/>
      <c r="F32" s="756"/>
      <c r="G32" s="756"/>
      <c r="H32" s="756"/>
      <c r="I32" s="757"/>
    </row>
    <row r="33" spans="1:9" ht="15">
      <c r="A33" s="309" t="s">
        <v>701</v>
      </c>
      <c r="B33" s="310" t="s">
        <v>702</v>
      </c>
      <c r="C33" s="790" t="s">
        <v>664</v>
      </c>
      <c r="D33" s="791"/>
      <c r="E33" s="792"/>
      <c r="F33" s="310" t="s">
        <v>365</v>
      </c>
      <c r="G33" s="310" t="s">
        <v>703</v>
      </c>
      <c r="H33" s="310" t="s">
        <v>704</v>
      </c>
      <c r="I33" s="311" t="s">
        <v>705</v>
      </c>
    </row>
    <row r="34" spans="1:9" ht="14.25">
      <c r="A34" s="286"/>
      <c r="B34" s="287"/>
      <c r="C34" s="778"/>
      <c r="D34" s="793"/>
      <c r="E34" s="794"/>
      <c r="F34" s="287"/>
      <c r="G34" s="287"/>
      <c r="H34" s="298"/>
      <c r="I34" s="301"/>
    </row>
    <row r="35" spans="1:9" ht="14.25">
      <c r="A35" s="294"/>
      <c r="B35" s="295"/>
      <c r="C35" s="778"/>
      <c r="D35" s="779"/>
      <c r="E35" s="780"/>
      <c r="F35" s="295"/>
      <c r="G35" s="295"/>
      <c r="H35" s="295"/>
      <c r="I35" s="296"/>
    </row>
    <row r="36" spans="1:9" ht="15">
      <c r="A36" s="294"/>
      <c r="B36" s="295"/>
      <c r="C36" s="764"/>
      <c r="D36" s="765"/>
      <c r="E36" s="766"/>
      <c r="F36" s="295"/>
      <c r="G36" s="295"/>
      <c r="H36" s="295"/>
      <c r="I36" s="296"/>
    </row>
    <row r="37" spans="1:9" ht="14.25">
      <c r="A37" s="767" t="s">
        <v>715</v>
      </c>
      <c r="B37" s="768"/>
      <c r="C37" s="768"/>
      <c r="D37" s="768"/>
      <c r="E37" s="768"/>
      <c r="F37" s="768"/>
      <c r="G37" s="768"/>
      <c r="H37" s="769"/>
      <c r="I37" s="297"/>
    </row>
    <row r="38" spans="1:9" ht="14.25">
      <c r="A38" s="770"/>
      <c r="B38" s="771"/>
      <c r="C38" s="771"/>
      <c r="D38" s="771"/>
      <c r="E38" s="771"/>
      <c r="F38" s="771"/>
      <c r="G38" s="771"/>
      <c r="H38" s="771"/>
      <c r="I38" s="772"/>
    </row>
    <row r="39" spans="1:9" ht="15">
      <c r="A39" s="755" t="s">
        <v>716</v>
      </c>
      <c r="B39" s="756"/>
      <c r="C39" s="756"/>
      <c r="D39" s="756"/>
      <c r="E39" s="756"/>
      <c r="F39" s="756"/>
      <c r="G39" s="756"/>
      <c r="H39" s="756"/>
      <c r="I39" s="757"/>
    </row>
    <row r="40" spans="1:9" ht="15">
      <c r="A40" s="787" t="s">
        <v>717</v>
      </c>
      <c r="B40" s="788"/>
      <c r="C40" s="788"/>
      <c r="D40" s="788"/>
      <c r="E40" s="788"/>
      <c r="F40" s="788"/>
      <c r="G40" s="788"/>
      <c r="H40" s="789"/>
      <c r="I40" s="297">
        <f>I18</f>
        <v>41.75</v>
      </c>
    </row>
    <row r="41" spans="1:9" ht="15">
      <c r="A41" s="787" t="s">
        <v>718</v>
      </c>
      <c r="B41" s="788"/>
      <c r="C41" s="788"/>
      <c r="D41" s="788"/>
      <c r="E41" s="788"/>
      <c r="F41" s="788"/>
      <c r="G41" s="788"/>
      <c r="H41" s="789"/>
      <c r="I41" s="297">
        <f>I30</f>
        <v>285.51</v>
      </c>
    </row>
    <row r="42" spans="1:9" ht="15">
      <c r="A42" s="787" t="s">
        <v>715</v>
      </c>
      <c r="B42" s="788"/>
      <c r="C42" s="788"/>
      <c r="D42" s="788"/>
      <c r="E42" s="788"/>
      <c r="F42" s="788"/>
      <c r="G42" s="788"/>
      <c r="H42" s="789"/>
      <c r="I42" s="297">
        <f>I37</f>
        <v>0</v>
      </c>
    </row>
    <row r="43" spans="1:9" ht="15">
      <c r="A43" s="787" t="s">
        <v>719</v>
      </c>
      <c r="B43" s="788"/>
      <c r="C43" s="788"/>
      <c r="D43" s="788"/>
      <c r="E43" s="788"/>
      <c r="F43" s="788"/>
      <c r="G43" s="788"/>
      <c r="H43" s="789"/>
      <c r="I43" s="297">
        <f>I40*1.2833</f>
        <v>53.58</v>
      </c>
    </row>
    <row r="44" spans="1:9" ht="15">
      <c r="A44" s="787" t="s">
        <v>720</v>
      </c>
      <c r="B44" s="788"/>
      <c r="C44" s="788"/>
      <c r="D44" s="788"/>
      <c r="E44" s="788"/>
      <c r="F44" s="788"/>
      <c r="G44" s="788"/>
      <c r="H44" s="789"/>
      <c r="I44" s="297">
        <f>SUM(I40:I43)</f>
        <v>380.84</v>
      </c>
    </row>
    <row r="45" spans="1:9" ht="15">
      <c r="A45" s="787" t="s">
        <v>729</v>
      </c>
      <c r="B45" s="788"/>
      <c r="C45" s="788"/>
      <c r="D45" s="788"/>
      <c r="E45" s="788"/>
      <c r="F45" s="788"/>
      <c r="G45" s="788"/>
      <c r="H45" s="789"/>
      <c r="I45" s="297">
        <f>I44*30.9%</f>
        <v>117.68</v>
      </c>
    </row>
    <row r="46" spans="1:9" ht="15">
      <c r="A46" s="795" t="s">
        <v>721</v>
      </c>
      <c r="B46" s="796"/>
      <c r="C46" s="796"/>
      <c r="D46" s="796"/>
      <c r="E46" s="796"/>
      <c r="F46" s="796"/>
      <c r="G46" s="796"/>
      <c r="H46" s="796"/>
      <c r="I46" s="312">
        <f>I44+I45</f>
        <v>498.52</v>
      </c>
    </row>
    <row r="47" spans="1:9" ht="15" thickBot="1">
      <c r="A47" s="797"/>
      <c r="B47" s="798"/>
      <c r="C47" s="798"/>
      <c r="D47" s="798"/>
      <c r="E47" s="798"/>
      <c r="F47" s="798"/>
      <c r="G47" s="798"/>
      <c r="H47" s="798"/>
      <c r="I47" s="799"/>
    </row>
  </sheetData>
  <sheetProtection/>
  <mergeCells count="44">
    <mergeCell ref="A46:H46"/>
    <mergeCell ref="A47:I47"/>
    <mergeCell ref="A40:H40"/>
    <mergeCell ref="A41:H41"/>
    <mergeCell ref="A42:H42"/>
    <mergeCell ref="A43:H43"/>
    <mergeCell ref="A44:H44"/>
    <mergeCell ref="A45:H45"/>
    <mergeCell ref="C34:E34"/>
    <mergeCell ref="C35:E35"/>
    <mergeCell ref="C36:E36"/>
    <mergeCell ref="A37:H37"/>
    <mergeCell ref="A38:I38"/>
    <mergeCell ref="A39:I39"/>
    <mergeCell ref="C28:E28"/>
    <mergeCell ref="C29:E29"/>
    <mergeCell ref="A30:H30"/>
    <mergeCell ref="A31:I31"/>
    <mergeCell ref="A32:I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B8" sqref="B8:I8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740" t="s">
        <v>354</v>
      </c>
      <c r="B1" s="741"/>
      <c r="C1" s="741"/>
      <c r="D1" s="741"/>
      <c r="E1" s="741"/>
      <c r="F1" s="741"/>
      <c r="G1" s="741"/>
      <c r="H1" s="741"/>
      <c r="I1" s="265"/>
    </row>
    <row r="2" spans="1:9" ht="15.75">
      <c r="A2" s="742"/>
      <c r="B2" s="743"/>
      <c r="C2" s="743"/>
      <c r="D2" s="743"/>
      <c r="E2" s="743"/>
      <c r="F2" s="743"/>
      <c r="G2" s="743"/>
      <c r="H2" s="743"/>
      <c r="I2" s="266"/>
    </row>
    <row r="3" spans="1:9" ht="15.75">
      <c r="A3" s="742"/>
      <c r="B3" s="743"/>
      <c r="C3" s="743"/>
      <c r="D3" s="743"/>
      <c r="E3" s="743"/>
      <c r="F3" s="743"/>
      <c r="G3" s="743"/>
      <c r="H3" s="743"/>
      <c r="I3" s="266"/>
    </row>
    <row r="4" spans="1:11" ht="15.75">
      <c r="A4" s="267"/>
      <c r="B4" s="268"/>
      <c r="C4" s="744" t="s">
        <v>722</v>
      </c>
      <c r="D4" s="744"/>
      <c r="E4" s="744"/>
      <c r="F4" s="745"/>
      <c r="G4" s="269" t="s">
        <v>694</v>
      </c>
      <c r="H4" s="269" t="s">
        <v>695</v>
      </c>
      <c r="I4" s="746" t="s">
        <v>696</v>
      </c>
      <c r="K4" s="158"/>
    </row>
    <row r="5" spans="1:11" ht="15.75">
      <c r="A5" s="267"/>
      <c r="B5" s="270"/>
      <c r="C5" s="747" t="s">
        <v>723</v>
      </c>
      <c r="D5" s="747"/>
      <c r="E5" s="747"/>
      <c r="F5" s="748"/>
      <c r="G5" s="271">
        <v>1.2833</v>
      </c>
      <c r="H5" s="272">
        <v>0.309</v>
      </c>
      <c r="I5" s="746"/>
      <c r="K5" s="492"/>
    </row>
    <row r="6" spans="1:9" ht="15">
      <c r="A6" s="749" t="s">
        <v>697</v>
      </c>
      <c r="B6" s="750"/>
      <c r="C6" s="750"/>
      <c r="D6" s="750"/>
      <c r="E6" s="750"/>
      <c r="F6" s="750"/>
      <c r="G6" s="750"/>
      <c r="H6" s="750"/>
      <c r="I6" s="273">
        <v>43313</v>
      </c>
    </row>
    <row r="7" spans="1:11" ht="15">
      <c r="A7" s="749"/>
      <c r="B7" s="750"/>
      <c r="C7" s="750"/>
      <c r="D7" s="750"/>
      <c r="E7" s="750"/>
      <c r="F7" s="750"/>
      <c r="G7" s="750"/>
      <c r="H7" s="750"/>
      <c r="I7" s="493" t="s">
        <v>949</v>
      </c>
      <c r="K7" s="492"/>
    </row>
    <row r="8" spans="1:11" ht="29.25" customHeight="1">
      <c r="A8" s="275" t="s">
        <v>698</v>
      </c>
      <c r="B8" s="807" t="s">
        <v>964</v>
      </c>
      <c r="C8" s="807"/>
      <c r="D8" s="807"/>
      <c r="E8" s="807"/>
      <c r="F8" s="807"/>
      <c r="G8" s="807"/>
      <c r="H8" s="807"/>
      <c r="I8" s="808"/>
      <c r="K8" s="492"/>
    </row>
    <row r="9" spans="1:12" ht="15">
      <c r="A9" s="276" t="s">
        <v>699</v>
      </c>
      <c r="B9" s="753" t="s">
        <v>383</v>
      </c>
      <c r="C9" s="753"/>
      <c r="D9" s="753"/>
      <c r="E9" s="753"/>
      <c r="F9" s="753"/>
      <c r="G9" s="753"/>
      <c r="H9" s="753"/>
      <c r="I9" s="754"/>
      <c r="L9" s="492"/>
    </row>
    <row r="10" spans="1:9" ht="15">
      <c r="A10" s="277"/>
      <c r="B10" s="278"/>
      <c r="C10" s="279"/>
      <c r="D10" s="279"/>
      <c r="E10" s="279"/>
      <c r="F10" s="278"/>
      <c r="G10" s="280"/>
      <c r="H10" s="281"/>
      <c r="I10" s="282"/>
    </row>
    <row r="11" spans="1:9" ht="15">
      <c r="A11" s="755" t="s">
        <v>700</v>
      </c>
      <c r="B11" s="756"/>
      <c r="C11" s="756"/>
      <c r="D11" s="756"/>
      <c r="E11" s="756"/>
      <c r="F11" s="756"/>
      <c r="G11" s="756"/>
      <c r="H11" s="756"/>
      <c r="I11" s="757"/>
    </row>
    <row r="12" spans="1:9" ht="15">
      <c r="A12" s="283" t="s">
        <v>701</v>
      </c>
      <c r="B12" s="284" t="s">
        <v>702</v>
      </c>
      <c r="C12" s="758" t="s">
        <v>664</v>
      </c>
      <c r="D12" s="759"/>
      <c r="E12" s="760"/>
      <c r="F12" s="284" t="s">
        <v>365</v>
      </c>
      <c r="G12" s="284" t="s">
        <v>703</v>
      </c>
      <c r="H12" s="284" t="s">
        <v>704</v>
      </c>
      <c r="I12" s="285" t="s">
        <v>705</v>
      </c>
    </row>
    <row r="13" spans="1:9" ht="14.25">
      <c r="A13" s="489">
        <v>10139</v>
      </c>
      <c r="B13" s="287" t="s">
        <v>86</v>
      </c>
      <c r="C13" s="800" t="s">
        <v>913</v>
      </c>
      <c r="D13" s="762" t="s">
        <v>706</v>
      </c>
      <c r="E13" s="763" t="s">
        <v>706</v>
      </c>
      <c r="F13" s="288" t="s">
        <v>707</v>
      </c>
      <c r="G13" s="289">
        <v>1.512</v>
      </c>
      <c r="H13" s="290">
        <v>6.42</v>
      </c>
      <c r="I13" s="291">
        <f>G13*H13</f>
        <v>9.71</v>
      </c>
    </row>
    <row r="14" spans="1:9" ht="14.25">
      <c r="A14" s="489">
        <v>10146</v>
      </c>
      <c r="B14" s="287" t="s">
        <v>86</v>
      </c>
      <c r="C14" s="800" t="s">
        <v>914</v>
      </c>
      <c r="D14" s="762" t="s">
        <v>708</v>
      </c>
      <c r="E14" s="763" t="s">
        <v>708</v>
      </c>
      <c r="F14" s="288" t="s">
        <v>707</v>
      </c>
      <c r="G14" s="292">
        <v>3.81</v>
      </c>
      <c r="H14" s="290">
        <v>4.72</v>
      </c>
      <c r="I14" s="291">
        <f>G14*H14</f>
        <v>17.98</v>
      </c>
    </row>
    <row r="15" spans="1:9" ht="15" customHeight="1">
      <c r="A15" s="489">
        <v>10111</v>
      </c>
      <c r="B15" s="40" t="s">
        <v>86</v>
      </c>
      <c r="C15" s="800" t="s">
        <v>933</v>
      </c>
      <c r="D15" s="762"/>
      <c r="E15" s="763"/>
      <c r="F15" s="329" t="s">
        <v>707</v>
      </c>
      <c r="G15" s="292">
        <v>2.19</v>
      </c>
      <c r="H15" s="290">
        <v>6.42</v>
      </c>
      <c r="I15" s="291">
        <f>G15*H15</f>
        <v>14.06</v>
      </c>
    </row>
    <row r="16" spans="1:9" ht="15" customHeight="1">
      <c r="A16" s="294"/>
      <c r="B16" s="295"/>
      <c r="C16" s="764"/>
      <c r="D16" s="765"/>
      <c r="E16" s="766"/>
      <c r="F16" s="295"/>
      <c r="G16" s="295"/>
      <c r="H16" s="295"/>
      <c r="I16" s="296"/>
    </row>
    <row r="17" spans="1:9" ht="15">
      <c r="A17" s="293"/>
      <c r="B17" s="287"/>
      <c r="C17" s="764"/>
      <c r="D17" s="765"/>
      <c r="E17" s="766"/>
      <c r="F17" s="288"/>
      <c r="G17" s="288"/>
      <c r="H17" s="288"/>
      <c r="I17" s="291"/>
    </row>
    <row r="18" spans="1:9" ht="14.25">
      <c r="A18" s="767" t="s">
        <v>709</v>
      </c>
      <c r="B18" s="768"/>
      <c r="C18" s="768"/>
      <c r="D18" s="768"/>
      <c r="E18" s="768"/>
      <c r="F18" s="768"/>
      <c r="G18" s="768"/>
      <c r="H18" s="769"/>
      <c r="I18" s="297">
        <f>SUM(I13:I15)</f>
        <v>41.75</v>
      </c>
    </row>
    <row r="19" spans="1:9" ht="14.25">
      <c r="A19" s="770"/>
      <c r="B19" s="771"/>
      <c r="C19" s="771"/>
      <c r="D19" s="771"/>
      <c r="E19" s="771"/>
      <c r="F19" s="771"/>
      <c r="G19" s="771"/>
      <c r="H19" s="771"/>
      <c r="I19" s="772"/>
    </row>
    <row r="20" spans="1:9" ht="15">
      <c r="A20" s="755" t="s">
        <v>710</v>
      </c>
      <c r="B20" s="756"/>
      <c r="C20" s="756"/>
      <c r="D20" s="756"/>
      <c r="E20" s="756"/>
      <c r="F20" s="756"/>
      <c r="G20" s="756"/>
      <c r="H20" s="756"/>
      <c r="I20" s="757"/>
    </row>
    <row r="21" spans="1:9" ht="15">
      <c r="A21" s="283" t="s">
        <v>701</v>
      </c>
      <c r="B21" s="284" t="s">
        <v>702</v>
      </c>
      <c r="C21" s="758" t="s">
        <v>664</v>
      </c>
      <c r="D21" s="759"/>
      <c r="E21" s="760"/>
      <c r="F21" s="284" t="s">
        <v>365</v>
      </c>
      <c r="G21" s="284" t="s">
        <v>703</v>
      </c>
      <c r="H21" s="284" t="s">
        <v>704</v>
      </c>
      <c r="I21" s="285" t="s">
        <v>705</v>
      </c>
    </row>
    <row r="22" spans="1:9" ht="21" customHeight="1">
      <c r="A22" s="489">
        <v>20503</v>
      </c>
      <c r="B22" s="314" t="s">
        <v>86</v>
      </c>
      <c r="C22" s="804" t="s">
        <v>916</v>
      </c>
      <c r="D22" s="805"/>
      <c r="E22" s="806"/>
      <c r="F22" s="40" t="s">
        <v>371</v>
      </c>
      <c r="G22" s="491">
        <v>0.01253</v>
      </c>
      <c r="H22" s="298">
        <v>58.75</v>
      </c>
      <c r="I22" s="299">
        <f aca="true" t="shared" si="0" ref="I22:I29">G22*H22</f>
        <v>0.74</v>
      </c>
    </row>
    <row r="23" spans="1:12" ht="21" customHeight="1">
      <c r="A23" s="489">
        <v>20508</v>
      </c>
      <c r="B23" s="40" t="s">
        <v>86</v>
      </c>
      <c r="C23" s="773" t="s">
        <v>919</v>
      </c>
      <c r="D23" s="776"/>
      <c r="E23" s="777"/>
      <c r="F23" s="40" t="s">
        <v>441</v>
      </c>
      <c r="G23" s="490">
        <v>2.4192</v>
      </c>
      <c r="H23" s="298">
        <v>0.36</v>
      </c>
      <c r="I23" s="299">
        <f t="shared" si="0"/>
        <v>0.87</v>
      </c>
      <c r="L23" s="43"/>
    </row>
    <row r="24" spans="1:12" ht="21" customHeight="1">
      <c r="A24" s="489">
        <v>20505</v>
      </c>
      <c r="B24" s="40" t="s">
        <v>86</v>
      </c>
      <c r="C24" s="773" t="s">
        <v>918</v>
      </c>
      <c r="D24" s="776"/>
      <c r="E24" s="777"/>
      <c r="F24" s="40" t="s">
        <v>441</v>
      </c>
      <c r="G24" s="490">
        <v>0.6264</v>
      </c>
      <c r="H24" s="298">
        <v>0.66</v>
      </c>
      <c r="I24" s="299">
        <f t="shared" si="0"/>
        <v>0.41</v>
      </c>
      <c r="K24" s="43"/>
      <c r="L24" s="43"/>
    </row>
    <row r="25" spans="1:11" ht="62.25" customHeight="1">
      <c r="A25" s="489">
        <v>183</v>
      </c>
      <c r="B25" s="40" t="s">
        <v>88</v>
      </c>
      <c r="C25" s="773" t="s">
        <v>951</v>
      </c>
      <c r="D25" s="776"/>
      <c r="E25" s="777"/>
      <c r="F25" s="40" t="s">
        <v>934</v>
      </c>
      <c r="G25" s="490">
        <v>1</v>
      </c>
      <c r="H25" s="298">
        <v>82.5</v>
      </c>
      <c r="I25" s="299">
        <f t="shared" si="0"/>
        <v>82.5</v>
      </c>
      <c r="K25" s="43"/>
    </row>
    <row r="26" spans="1:11" ht="21" customHeight="1">
      <c r="A26" s="489">
        <v>31584</v>
      </c>
      <c r="B26" s="40" t="s">
        <v>86</v>
      </c>
      <c r="C26" s="801" t="s">
        <v>945</v>
      </c>
      <c r="D26" s="776"/>
      <c r="E26" s="777"/>
      <c r="F26" s="40" t="s">
        <v>365</v>
      </c>
      <c r="G26" s="490">
        <v>3</v>
      </c>
      <c r="H26" s="298">
        <v>8.5</v>
      </c>
      <c r="I26" s="299">
        <f t="shared" si="0"/>
        <v>25.5</v>
      </c>
      <c r="K26" s="43"/>
    </row>
    <row r="27" spans="1:9" ht="21" customHeight="1">
      <c r="A27" s="489">
        <v>30106</v>
      </c>
      <c r="B27" s="40" t="s">
        <v>86</v>
      </c>
      <c r="C27" s="801" t="s">
        <v>946</v>
      </c>
      <c r="D27" s="776"/>
      <c r="E27" s="777"/>
      <c r="F27" s="40" t="s">
        <v>370</v>
      </c>
      <c r="G27" s="490">
        <v>10.2</v>
      </c>
      <c r="H27" s="298">
        <v>8.04</v>
      </c>
      <c r="I27" s="299">
        <f t="shared" si="0"/>
        <v>82.01</v>
      </c>
    </row>
    <row r="28" spans="1:12" ht="43.5" customHeight="1">
      <c r="A28" s="489">
        <v>11364</v>
      </c>
      <c r="B28" s="40" t="s">
        <v>86</v>
      </c>
      <c r="C28" s="801" t="s">
        <v>950</v>
      </c>
      <c r="D28" s="776"/>
      <c r="E28" s="777"/>
      <c r="F28" s="40" t="s">
        <v>365</v>
      </c>
      <c r="G28" s="490">
        <v>1</v>
      </c>
      <c r="H28" s="298">
        <v>77.59</v>
      </c>
      <c r="I28" s="299">
        <f t="shared" si="0"/>
        <v>77.59</v>
      </c>
      <c r="L28" s="43"/>
    </row>
    <row r="29" spans="1:9" ht="21" customHeight="1">
      <c r="A29" s="489">
        <v>26566</v>
      </c>
      <c r="B29" s="40" t="s">
        <v>86</v>
      </c>
      <c r="C29" s="801" t="s">
        <v>935</v>
      </c>
      <c r="D29" s="776"/>
      <c r="E29" s="777"/>
      <c r="F29" s="40" t="s">
        <v>441</v>
      </c>
      <c r="G29" s="490">
        <v>0.648</v>
      </c>
      <c r="H29" s="298">
        <v>7.79</v>
      </c>
      <c r="I29" s="299">
        <f t="shared" si="0"/>
        <v>5.05</v>
      </c>
    </row>
    <row r="30" spans="1:9" ht="14.25">
      <c r="A30" s="802" t="s">
        <v>713</v>
      </c>
      <c r="B30" s="768"/>
      <c r="C30" s="768"/>
      <c r="D30" s="768"/>
      <c r="E30" s="768"/>
      <c r="F30" s="768"/>
      <c r="G30" s="768"/>
      <c r="H30" s="769"/>
      <c r="I30" s="297">
        <f>SUM(I22:I29)</f>
        <v>274.67</v>
      </c>
    </row>
    <row r="31" spans="1:9" ht="14.25">
      <c r="A31" s="770"/>
      <c r="B31" s="771"/>
      <c r="C31" s="771"/>
      <c r="D31" s="771"/>
      <c r="E31" s="771"/>
      <c r="F31" s="771"/>
      <c r="G31" s="771"/>
      <c r="H31" s="771"/>
      <c r="I31" s="772"/>
    </row>
    <row r="32" spans="1:9" ht="15">
      <c r="A32" s="755" t="s">
        <v>714</v>
      </c>
      <c r="B32" s="756"/>
      <c r="C32" s="756"/>
      <c r="D32" s="756"/>
      <c r="E32" s="756"/>
      <c r="F32" s="756"/>
      <c r="G32" s="756"/>
      <c r="H32" s="756"/>
      <c r="I32" s="757"/>
    </row>
    <row r="33" spans="1:9" ht="15">
      <c r="A33" s="309" t="s">
        <v>701</v>
      </c>
      <c r="B33" s="310" t="s">
        <v>702</v>
      </c>
      <c r="C33" s="790" t="s">
        <v>664</v>
      </c>
      <c r="D33" s="791"/>
      <c r="E33" s="792"/>
      <c r="F33" s="310" t="s">
        <v>365</v>
      </c>
      <c r="G33" s="310" t="s">
        <v>703</v>
      </c>
      <c r="H33" s="310" t="s">
        <v>704</v>
      </c>
      <c r="I33" s="311" t="s">
        <v>705</v>
      </c>
    </row>
    <row r="34" spans="1:9" ht="14.25">
      <c r="A34" s="286"/>
      <c r="B34" s="287"/>
      <c r="C34" s="778"/>
      <c r="D34" s="793"/>
      <c r="E34" s="794"/>
      <c r="F34" s="287"/>
      <c r="G34" s="287"/>
      <c r="H34" s="298"/>
      <c r="I34" s="301"/>
    </row>
    <row r="35" spans="1:9" ht="14.25">
      <c r="A35" s="294"/>
      <c r="B35" s="295"/>
      <c r="C35" s="778"/>
      <c r="D35" s="779"/>
      <c r="E35" s="780"/>
      <c r="F35" s="295"/>
      <c r="G35" s="295"/>
      <c r="H35" s="295"/>
      <c r="I35" s="296"/>
    </row>
    <row r="36" spans="1:9" ht="15">
      <c r="A36" s="294"/>
      <c r="B36" s="295"/>
      <c r="C36" s="764"/>
      <c r="D36" s="765"/>
      <c r="E36" s="766"/>
      <c r="F36" s="295"/>
      <c r="G36" s="295"/>
      <c r="H36" s="295"/>
      <c r="I36" s="296"/>
    </row>
    <row r="37" spans="1:9" ht="14.25">
      <c r="A37" s="767" t="s">
        <v>715</v>
      </c>
      <c r="B37" s="768"/>
      <c r="C37" s="768"/>
      <c r="D37" s="768"/>
      <c r="E37" s="768"/>
      <c r="F37" s="768"/>
      <c r="G37" s="768"/>
      <c r="H37" s="769"/>
      <c r="I37" s="297"/>
    </row>
    <row r="38" spans="1:9" ht="14.25">
      <c r="A38" s="770"/>
      <c r="B38" s="771"/>
      <c r="C38" s="771"/>
      <c r="D38" s="771"/>
      <c r="E38" s="771"/>
      <c r="F38" s="771"/>
      <c r="G38" s="771"/>
      <c r="H38" s="771"/>
      <c r="I38" s="772"/>
    </row>
    <row r="39" spans="1:9" ht="15">
      <c r="A39" s="755" t="s">
        <v>716</v>
      </c>
      <c r="B39" s="756"/>
      <c r="C39" s="756"/>
      <c r="D39" s="756"/>
      <c r="E39" s="756"/>
      <c r="F39" s="756"/>
      <c r="G39" s="756"/>
      <c r="H39" s="756"/>
      <c r="I39" s="757"/>
    </row>
    <row r="40" spans="1:9" ht="15">
      <c r="A40" s="787" t="s">
        <v>717</v>
      </c>
      <c r="B40" s="788"/>
      <c r="C40" s="788"/>
      <c r="D40" s="788"/>
      <c r="E40" s="788"/>
      <c r="F40" s="788"/>
      <c r="G40" s="788"/>
      <c r="H40" s="789"/>
      <c r="I40" s="297">
        <f>I18</f>
        <v>41.75</v>
      </c>
    </row>
    <row r="41" spans="1:9" ht="15">
      <c r="A41" s="787" t="s">
        <v>718</v>
      </c>
      <c r="B41" s="788"/>
      <c r="C41" s="788"/>
      <c r="D41" s="788"/>
      <c r="E41" s="788"/>
      <c r="F41" s="788"/>
      <c r="G41" s="788"/>
      <c r="H41" s="789"/>
      <c r="I41" s="297">
        <f>I30</f>
        <v>274.67</v>
      </c>
    </row>
    <row r="42" spans="1:9" ht="15">
      <c r="A42" s="787" t="s">
        <v>715</v>
      </c>
      <c r="B42" s="788"/>
      <c r="C42" s="788"/>
      <c r="D42" s="788"/>
      <c r="E42" s="788"/>
      <c r="F42" s="788"/>
      <c r="G42" s="788"/>
      <c r="H42" s="789"/>
      <c r="I42" s="297">
        <f>I37</f>
        <v>0</v>
      </c>
    </row>
    <row r="43" spans="1:9" ht="15">
      <c r="A43" s="787" t="s">
        <v>719</v>
      </c>
      <c r="B43" s="788"/>
      <c r="C43" s="788"/>
      <c r="D43" s="788"/>
      <c r="E43" s="788"/>
      <c r="F43" s="788"/>
      <c r="G43" s="788"/>
      <c r="H43" s="789"/>
      <c r="I43" s="297">
        <f>I40*1.2833</f>
        <v>53.58</v>
      </c>
    </row>
    <row r="44" spans="1:9" ht="15">
      <c r="A44" s="787" t="s">
        <v>720</v>
      </c>
      <c r="B44" s="788"/>
      <c r="C44" s="788"/>
      <c r="D44" s="788"/>
      <c r="E44" s="788"/>
      <c r="F44" s="788"/>
      <c r="G44" s="788"/>
      <c r="H44" s="789"/>
      <c r="I44" s="297">
        <f>SUM(I40:I43)</f>
        <v>370</v>
      </c>
    </row>
    <row r="45" spans="1:9" ht="15">
      <c r="A45" s="787" t="s">
        <v>729</v>
      </c>
      <c r="B45" s="788"/>
      <c r="C45" s="788"/>
      <c r="D45" s="788"/>
      <c r="E45" s="788"/>
      <c r="F45" s="788"/>
      <c r="G45" s="788"/>
      <c r="H45" s="789"/>
      <c r="I45" s="297">
        <f>I44*30.9%</f>
        <v>114.33</v>
      </c>
    </row>
    <row r="46" spans="1:9" ht="15">
      <c r="A46" s="795" t="s">
        <v>721</v>
      </c>
      <c r="B46" s="796"/>
      <c r="C46" s="796"/>
      <c r="D46" s="796"/>
      <c r="E46" s="796"/>
      <c r="F46" s="796"/>
      <c r="G46" s="796"/>
      <c r="H46" s="796"/>
      <c r="I46" s="312">
        <f>I44+I45</f>
        <v>484.33</v>
      </c>
    </row>
    <row r="47" spans="1:9" ht="15" thickBot="1">
      <c r="A47" s="797"/>
      <c r="B47" s="798"/>
      <c r="C47" s="798"/>
      <c r="D47" s="798"/>
      <c r="E47" s="798"/>
      <c r="F47" s="798"/>
      <c r="G47" s="798"/>
      <c r="H47" s="798"/>
      <c r="I47" s="799"/>
    </row>
  </sheetData>
  <sheetProtection/>
  <mergeCells count="44">
    <mergeCell ref="A46:H46"/>
    <mergeCell ref="A47:I47"/>
    <mergeCell ref="A40:H40"/>
    <mergeCell ref="A41:H41"/>
    <mergeCell ref="A42:H42"/>
    <mergeCell ref="A43:H43"/>
    <mergeCell ref="A44:H44"/>
    <mergeCell ref="A45:H45"/>
    <mergeCell ref="C34:E34"/>
    <mergeCell ref="C35:E35"/>
    <mergeCell ref="C36:E36"/>
    <mergeCell ref="A37:H37"/>
    <mergeCell ref="A38:I38"/>
    <mergeCell ref="A39:I39"/>
    <mergeCell ref="C28:E28"/>
    <mergeCell ref="C29:E29"/>
    <mergeCell ref="A30:H30"/>
    <mergeCell ref="A31:I31"/>
    <mergeCell ref="A32:I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29" sqref="A29:I29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740" t="s">
        <v>354</v>
      </c>
      <c r="B1" s="741"/>
      <c r="C1" s="741"/>
      <c r="D1" s="741"/>
      <c r="E1" s="741"/>
      <c r="F1" s="741"/>
      <c r="G1" s="741"/>
      <c r="H1" s="741"/>
      <c r="I1" s="265"/>
    </row>
    <row r="2" spans="1:9" ht="15.75">
      <c r="A2" s="742"/>
      <c r="B2" s="743"/>
      <c r="C2" s="743"/>
      <c r="D2" s="743"/>
      <c r="E2" s="743"/>
      <c r="F2" s="743"/>
      <c r="G2" s="743"/>
      <c r="H2" s="743"/>
      <c r="I2" s="266"/>
    </row>
    <row r="3" spans="1:9" ht="15.75">
      <c r="A3" s="742"/>
      <c r="B3" s="743"/>
      <c r="C3" s="743"/>
      <c r="D3" s="743"/>
      <c r="E3" s="743"/>
      <c r="F3" s="743"/>
      <c r="G3" s="743"/>
      <c r="H3" s="743"/>
      <c r="I3" s="266"/>
    </row>
    <row r="4" spans="1:9" ht="15.75">
      <c r="A4" s="267"/>
      <c r="B4" s="268"/>
      <c r="C4" s="744" t="s">
        <v>722</v>
      </c>
      <c r="D4" s="744"/>
      <c r="E4" s="744"/>
      <c r="F4" s="745"/>
      <c r="G4" s="269" t="s">
        <v>694</v>
      </c>
      <c r="H4" s="269" t="s">
        <v>695</v>
      </c>
      <c r="I4" s="746" t="s">
        <v>696</v>
      </c>
    </row>
    <row r="5" spans="1:9" ht="15.75">
      <c r="A5" s="267"/>
      <c r="B5" s="270"/>
      <c r="C5" s="747" t="s">
        <v>723</v>
      </c>
      <c r="D5" s="747"/>
      <c r="E5" s="747"/>
      <c r="F5" s="748"/>
      <c r="G5" s="271">
        <v>1.2833</v>
      </c>
      <c r="H5" s="272">
        <v>0.309</v>
      </c>
      <c r="I5" s="746"/>
    </row>
    <row r="6" spans="1:9" ht="15">
      <c r="A6" s="749" t="s">
        <v>697</v>
      </c>
      <c r="B6" s="750"/>
      <c r="C6" s="750"/>
      <c r="D6" s="750"/>
      <c r="E6" s="750"/>
      <c r="F6" s="750"/>
      <c r="G6" s="750"/>
      <c r="H6" s="750"/>
      <c r="I6" s="273">
        <v>43313</v>
      </c>
    </row>
    <row r="7" spans="1:11" ht="15">
      <c r="A7" s="749"/>
      <c r="B7" s="750"/>
      <c r="C7" s="750"/>
      <c r="D7" s="750"/>
      <c r="E7" s="750"/>
      <c r="F7" s="750"/>
      <c r="G7" s="750"/>
      <c r="H7" s="750"/>
      <c r="I7" s="274" t="s">
        <v>915</v>
      </c>
      <c r="K7" s="492"/>
    </row>
    <row r="8" spans="1:9" ht="15">
      <c r="A8" s="275" t="s">
        <v>698</v>
      </c>
      <c r="B8" s="751" t="s">
        <v>517</v>
      </c>
      <c r="C8" s="751"/>
      <c r="D8" s="751"/>
      <c r="E8" s="751"/>
      <c r="F8" s="751"/>
      <c r="G8" s="751"/>
      <c r="H8" s="751"/>
      <c r="I8" s="752"/>
    </row>
    <row r="9" spans="1:9" ht="15">
      <c r="A9" s="276" t="s">
        <v>699</v>
      </c>
      <c r="B9" s="753" t="s">
        <v>366</v>
      </c>
      <c r="C9" s="753"/>
      <c r="D9" s="753"/>
      <c r="E9" s="753"/>
      <c r="F9" s="753"/>
      <c r="G9" s="753"/>
      <c r="H9" s="753"/>
      <c r="I9" s="754"/>
    </row>
    <row r="10" spans="1:9" ht="15">
      <c r="A10" s="277"/>
      <c r="B10" s="278"/>
      <c r="C10" s="279"/>
      <c r="D10" s="279"/>
      <c r="E10" s="279"/>
      <c r="F10" s="278"/>
      <c r="G10" s="280"/>
      <c r="H10" s="281"/>
      <c r="I10" s="282"/>
    </row>
    <row r="11" spans="1:9" ht="15">
      <c r="A11" s="755" t="s">
        <v>700</v>
      </c>
      <c r="B11" s="756"/>
      <c r="C11" s="756"/>
      <c r="D11" s="756"/>
      <c r="E11" s="756"/>
      <c r="F11" s="756"/>
      <c r="G11" s="756"/>
      <c r="H11" s="756"/>
      <c r="I11" s="757"/>
    </row>
    <row r="12" spans="1:9" ht="15">
      <c r="A12" s="283" t="s">
        <v>701</v>
      </c>
      <c r="B12" s="284" t="s">
        <v>702</v>
      </c>
      <c r="C12" s="758" t="s">
        <v>664</v>
      </c>
      <c r="D12" s="759"/>
      <c r="E12" s="760"/>
      <c r="F12" s="284" t="s">
        <v>365</v>
      </c>
      <c r="G12" s="284" t="s">
        <v>703</v>
      </c>
      <c r="H12" s="284" t="s">
        <v>704</v>
      </c>
      <c r="I12" s="285" t="s">
        <v>705</v>
      </c>
    </row>
    <row r="13" spans="1:9" ht="14.25">
      <c r="A13" s="489">
        <v>10139</v>
      </c>
      <c r="B13" s="287" t="s">
        <v>86</v>
      </c>
      <c r="C13" s="800" t="s">
        <v>913</v>
      </c>
      <c r="D13" s="762" t="s">
        <v>706</v>
      </c>
      <c r="E13" s="763" t="s">
        <v>706</v>
      </c>
      <c r="F13" s="288" t="s">
        <v>707</v>
      </c>
      <c r="G13" s="289">
        <v>0.86</v>
      </c>
      <c r="H13" s="290">
        <v>6.42</v>
      </c>
      <c r="I13" s="291">
        <f>G13*H13</f>
        <v>5.52</v>
      </c>
    </row>
    <row r="14" spans="1:9" ht="14.25">
      <c r="A14" s="489">
        <v>10146</v>
      </c>
      <c r="B14" s="287" t="s">
        <v>86</v>
      </c>
      <c r="C14" s="800" t="s">
        <v>914</v>
      </c>
      <c r="D14" s="762" t="s">
        <v>708</v>
      </c>
      <c r="E14" s="763" t="s">
        <v>708</v>
      </c>
      <c r="F14" s="288" t="s">
        <v>707</v>
      </c>
      <c r="G14" s="292">
        <v>0.55</v>
      </c>
      <c r="H14" s="290">
        <v>4.72</v>
      </c>
      <c r="I14" s="291">
        <f>G14*H14</f>
        <v>2.6</v>
      </c>
    </row>
    <row r="15" spans="1:9" ht="15">
      <c r="A15" s="293"/>
      <c r="B15" s="287"/>
      <c r="C15" s="764"/>
      <c r="D15" s="765"/>
      <c r="E15" s="766"/>
      <c r="F15" s="288"/>
      <c r="G15" s="288"/>
      <c r="H15" s="288"/>
      <c r="I15" s="291"/>
    </row>
    <row r="16" spans="1:9" ht="15" customHeight="1">
      <c r="A16" s="294"/>
      <c r="B16" s="295"/>
      <c r="C16" s="764"/>
      <c r="D16" s="765"/>
      <c r="E16" s="766"/>
      <c r="F16" s="295"/>
      <c r="G16" s="295"/>
      <c r="H16" s="295"/>
      <c r="I16" s="296"/>
    </row>
    <row r="17" spans="1:9" ht="15">
      <c r="A17" s="293"/>
      <c r="B17" s="287"/>
      <c r="C17" s="764"/>
      <c r="D17" s="765"/>
      <c r="E17" s="766"/>
      <c r="F17" s="288"/>
      <c r="G17" s="288"/>
      <c r="H17" s="288"/>
      <c r="I17" s="291"/>
    </row>
    <row r="18" spans="1:9" ht="14.25">
      <c r="A18" s="767" t="s">
        <v>709</v>
      </c>
      <c r="B18" s="768"/>
      <c r="C18" s="768"/>
      <c r="D18" s="768"/>
      <c r="E18" s="768"/>
      <c r="F18" s="768"/>
      <c r="G18" s="768"/>
      <c r="H18" s="769"/>
      <c r="I18" s="297">
        <f>SUM(I13:I14)</f>
        <v>8.12</v>
      </c>
    </row>
    <row r="19" spans="1:9" ht="14.25">
      <c r="A19" s="770"/>
      <c r="B19" s="771"/>
      <c r="C19" s="771"/>
      <c r="D19" s="771"/>
      <c r="E19" s="771"/>
      <c r="F19" s="771"/>
      <c r="G19" s="771"/>
      <c r="H19" s="771"/>
      <c r="I19" s="772"/>
    </row>
    <row r="20" spans="1:9" ht="15">
      <c r="A20" s="755" t="s">
        <v>710</v>
      </c>
      <c r="B20" s="756"/>
      <c r="C20" s="756"/>
      <c r="D20" s="756"/>
      <c r="E20" s="756"/>
      <c r="F20" s="756"/>
      <c r="G20" s="756"/>
      <c r="H20" s="756"/>
      <c r="I20" s="757"/>
    </row>
    <row r="21" spans="1:9" ht="15">
      <c r="A21" s="283" t="s">
        <v>701</v>
      </c>
      <c r="B21" s="284" t="s">
        <v>702</v>
      </c>
      <c r="C21" s="758" t="s">
        <v>664</v>
      </c>
      <c r="D21" s="759"/>
      <c r="E21" s="760"/>
      <c r="F21" s="284" t="s">
        <v>365</v>
      </c>
      <c r="G21" s="284" t="s">
        <v>703</v>
      </c>
      <c r="H21" s="284" t="s">
        <v>704</v>
      </c>
      <c r="I21" s="285" t="s">
        <v>705</v>
      </c>
    </row>
    <row r="22" spans="1:9" ht="19.5" customHeight="1">
      <c r="A22" s="489">
        <v>20503</v>
      </c>
      <c r="B22" s="314" t="s">
        <v>86</v>
      </c>
      <c r="C22" s="761" t="s">
        <v>916</v>
      </c>
      <c r="D22" s="762"/>
      <c r="E22" s="763"/>
      <c r="F22" s="40" t="s">
        <v>371</v>
      </c>
      <c r="G22" s="491">
        <v>0.01435</v>
      </c>
      <c r="H22" s="298">
        <v>58.75</v>
      </c>
      <c r="I22" s="299">
        <f>G22*H22</f>
        <v>0.84</v>
      </c>
    </row>
    <row r="23" spans="1:12" ht="33" customHeight="1">
      <c r="A23" s="489">
        <v>37593</v>
      </c>
      <c r="B23" s="40" t="s">
        <v>88</v>
      </c>
      <c r="C23" s="773" t="s">
        <v>917</v>
      </c>
      <c r="D23" s="776"/>
      <c r="E23" s="777"/>
      <c r="F23" s="40" t="s">
        <v>365</v>
      </c>
      <c r="G23" s="292">
        <v>13.35</v>
      </c>
      <c r="H23" s="298">
        <v>1.6</v>
      </c>
      <c r="I23" s="299">
        <f>G23*H23</f>
        <v>21.36</v>
      </c>
      <c r="L23" s="43"/>
    </row>
    <row r="24" spans="1:12" ht="19.5" customHeight="1">
      <c r="A24" s="489">
        <v>20505</v>
      </c>
      <c r="B24" s="40" t="s">
        <v>86</v>
      </c>
      <c r="C24" s="773" t="s">
        <v>918</v>
      </c>
      <c r="D24" s="776"/>
      <c r="E24" s="777"/>
      <c r="F24" s="40" t="s">
        <v>441</v>
      </c>
      <c r="G24" s="490">
        <v>2.1476</v>
      </c>
      <c r="H24" s="298">
        <v>0.66</v>
      </c>
      <c r="I24" s="299">
        <f>G24*H24</f>
        <v>1.42</v>
      </c>
      <c r="L24" s="43"/>
    </row>
    <row r="25" spans="1:9" ht="19.5" customHeight="1">
      <c r="A25" s="489">
        <v>20508</v>
      </c>
      <c r="B25" s="40" t="s">
        <v>86</v>
      </c>
      <c r="C25" s="773" t="s">
        <v>919</v>
      </c>
      <c r="D25" s="776"/>
      <c r="E25" s="777"/>
      <c r="F25" s="40" t="s">
        <v>441</v>
      </c>
      <c r="G25" s="490">
        <v>2.1476</v>
      </c>
      <c r="H25" s="298">
        <v>0.36</v>
      </c>
      <c r="I25" s="299">
        <f>G25*H25</f>
        <v>0.77</v>
      </c>
    </row>
    <row r="26" spans="1:9" ht="15" customHeight="1">
      <c r="A26" s="489"/>
      <c r="B26" s="40"/>
      <c r="C26" s="773"/>
      <c r="D26" s="776"/>
      <c r="E26" s="777"/>
      <c r="F26" s="40"/>
      <c r="G26" s="490"/>
      <c r="H26" s="298"/>
      <c r="I26" s="299"/>
    </row>
    <row r="27" spans="1:9" ht="15" customHeight="1">
      <c r="A27" s="489"/>
      <c r="B27" s="40"/>
      <c r="C27" s="801"/>
      <c r="D27" s="776"/>
      <c r="E27" s="777"/>
      <c r="F27" s="40"/>
      <c r="G27" s="490"/>
      <c r="H27" s="298"/>
      <c r="I27" s="299"/>
    </row>
    <row r="28" spans="1:9" ht="14.25">
      <c r="A28" s="802" t="s">
        <v>713</v>
      </c>
      <c r="B28" s="768"/>
      <c r="C28" s="768"/>
      <c r="D28" s="768"/>
      <c r="E28" s="768"/>
      <c r="F28" s="768"/>
      <c r="G28" s="768"/>
      <c r="H28" s="769"/>
      <c r="I28" s="297">
        <f>SUM(I22:I27)</f>
        <v>24.39</v>
      </c>
    </row>
    <row r="29" spans="1:9" ht="14.25">
      <c r="A29" s="770"/>
      <c r="B29" s="771"/>
      <c r="C29" s="771"/>
      <c r="D29" s="771"/>
      <c r="E29" s="771"/>
      <c r="F29" s="771"/>
      <c r="G29" s="771"/>
      <c r="H29" s="771"/>
      <c r="I29" s="772"/>
    </row>
    <row r="30" spans="1:9" ht="15">
      <c r="A30" s="755" t="s">
        <v>714</v>
      </c>
      <c r="B30" s="756"/>
      <c r="C30" s="756"/>
      <c r="D30" s="756"/>
      <c r="E30" s="756"/>
      <c r="F30" s="756"/>
      <c r="G30" s="756"/>
      <c r="H30" s="756"/>
      <c r="I30" s="757"/>
    </row>
    <row r="31" spans="1:9" ht="15">
      <c r="A31" s="309" t="s">
        <v>701</v>
      </c>
      <c r="B31" s="310" t="s">
        <v>702</v>
      </c>
      <c r="C31" s="790" t="s">
        <v>664</v>
      </c>
      <c r="D31" s="791"/>
      <c r="E31" s="792"/>
      <c r="F31" s="310" t="s">
        <v>365</v>
      </c>
      <c r="G31" s="310" t="s">
        <v>703</v>
      </c>
      <c r="H31" s="310" t="s">
        <v>704</v>
      </c>
      <c r="I31" s="311" t="s">
        <v>705</v>
      </c>
    </row>
    <row r="32" spans="1:9" ht="14.25">
      <c r="A32" s="286"/>
      <c r="B32" s="287"/>
      <c r="C32" s="778"/>
      <c r="D32" s="793"/>
      <c r="E32" s="794"/>
      <c r="F32" s="287"/>
      <c r="G32" s="287"/>
      <c r="H32" s="298"/>
      <c r="I32" s="301"/>
    </row>
    <row r="33" spans="1:9" ht="14.25">
      <c r="A33" s="294"/>
      <c r="B33" s="295"/>
      <c r="C33" s="778"/>
      <c r="D33" s="779"/>
      <c r="E33" s="780"/>
      <c r="F33" s="295"/>
      <c r="G33" s="295"/>
      <c r="H33" s="295"/>
      <c r="I33" s="296"/>
    </row>
    <row r="34" spans="1:9" ht="15">
      <c r="A34" s="294"/>
      <c r="B34" s="295"/>
      <c r="C34" s="764"/>
      <c r="D34" s="765"/>
      <c r="E34" s="766"/>
      <c r="F34" s="295"/>
      <c r="G34" s="295"/>
      <c r="H34" s="295"/>
      <c r="I34" s="296"/>
    </row>
    <row r="35" spans="1:9" ht="14.25">
      <c r="A35" s="767" t="s">
        <v>715</v>
      </c>
      <c r="B35" s="768"/>
      <c r="C35" s="768"/>
      <c r="D35" s="768"/>
      <c r="E35" s="768"/>
      <c r="F35" s="768"/>
      <c r="G35" s="768"/>
      <c r="H35" s="769"/>
      <c r="I35" s="297"/>
    </row>
    <row r="36" spans="1:9" ht="14.25">
      <c r="A36" s="770"/>
      <c r="B36" s="771"/>
      <c r="C36" s="771"/>
      <c r="D36" s="771"/>
      <c r="E36" s="771"/>
      <c r="F36" s="771"/>
      <c r="G36" s="771"/>
      <c r="H36" s="771"/>
      <c r="I36" s="772"/>
    </row>
    <row r="37" spans="1:9" ht="15">
      <c r="A37" s="755" t="s">
        <v>716</v>
      </c>
      <c r="B37" s="756"/>
      <c r="C37" s="756"/>
      <c r="D37" s="756"/>
      <c r="E37" s="756"/>
      <c r="F37" s="756"/>
      <c r="G37" s="756"/>
      <c r="H37" s="756"/>
      <c r="I37" s="757"/>
    </row>
    <row r="38" spans="1:9" ht="15">
      <c r="A38" s="787" t="s">
        <v>717</v>
      </c>
      <c r="B38" s="788"/>
      <c r="C38" s="788"/>
      <c r="D38" s="788"/>
      <c r="E38" s="788"/>
      <c r="F38" s="788"/>
      <c r="G38" s="788"/>
      <c r="H38" s="789"/>
      <c r="I38" s="297">
        <f>I18</f>
        <v>8.12</v>
      </c>
    </row>
    <row r="39" spans="1:9" ht="15">
      <c r="A39" s="787" t="s">
        <v>718</v>
      </c>
      <c r="B39" s="788"/>
      <c r="C39" s="788"/>
      <c r="D39" s="788"/>
      <c r="E39" s="788"/>
      <c r="F39" s="788"/>
      <c r="G39" s="788"/>
      <c r="H39" s="789"/>
      <c r="I39" s="297">
        <f>I28</f>
        <v>24.39</v>
      </c>
    </row>
    <row r="40" spans="1:9" ht="15">
      <c r="A40" s="787" t="s">
        <v>715</v>
      </c>
      <c r="B40" s="788"/>
      <c r="C40" s="788"/>
      <c r="D40" s="788"/>
      <c r="E40" s="788"/>
      <c r="F40" s="788"/>
      <c r="G40" s="788"/>
      <c r="H40" s="789"/>
      <c r="I40" s="297">
        <f>I35</f>
        <v>0</v>
      </c>
    </row>
    <row r="41" spans="1:9" ht="15">
      <c r="A41" s="787" t="s">
        <v>719</v>
      </c>
      <c r="B41" s="788"/>
      <c r="C41" s="788"/>
      <c r="D41" s="788"/>
      <c r="E41" s="788"/>
      <c r="F41" s="788"/>
      <c r="G41" s="788"/>
      <c r="H41" s="789"/>
      <c r="I41" s="297">
        <f>I38*1.2833</f>
        <v>10.42</v>
      </c>
    </row>
    <row r="42" spans="1:9" ht="15">
      <c r="A42" s="787" t="s">
        <v>720</v>
      </c>
      <c r="B42" s="788"/>
      <c r="C42" s="788"/>
      <c r="D42" s="788"/>
      <c r="E42" s="788"/>
      <c r="F42" s="788"/>
      <c r="G42" s="788"/>
      <c r="H42" s="789"/>
      <c r="I42" s="297">
        <f>SUM(I38:I41)</f>
        <v>42.93</v>
      </c>
    </row>
    <row r="43" spans="1:9" ht="15">
      <c r="A43" s="787" t="s">
        <v>729</v>
      </c>
      <c r="B43" s="788"/>
      <c r="C43" s="788"/>
      <c r="D43" s="788"/>
      <c r="E43" s="788"/>
      <c r="F43" s="788"/>
      <c r="G43" s="788"/>
      <c r="H43" s="789"/>
      <c r="I43" s="297">
        <f>I42*30.9%</f>
        <v>13.27</v>
      </c>
    </row>
    <row r="44" spans="1:9" ht="15">
      <c r="A44" s="795" t="s">
        <v>721</v>
      </c>
      <c r="B44" s="796"/>
      <c r="C44" s="796"/>
      <c r="D44" s="796"/>
      <c r="E44" s="796"/>
      <c r="F44" s="796"/>
      <c r="G44" s="796"/>
      <c r="H44" s="796"/>
      <c r="I44" s="312">
        <f>I42+I43</f>
        <v>56.2</v>
      </c>
    </row>
    <row r="45" spans="1:9" ht="15" thickBot="1">
      <c r="A45" s="797"/>
      <c r="B45" s="798"/>
      <c r="C45" s="798"/>
      <c r="D45" s="798"/>
      <c r="E45" s="798"/>
      <c r="F45" s="798"/>
      <c r="G45" s="798"/>
      <c r="H45" s="798"/>
      <c r="I45" s="799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C24" sqref="C24:E24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740" t="s">
        <v>354</v>
      </c>
      <c r="B1" s="741"/>
      <c r="C1" s="741"/>
      <c r="D1" s="741"/>
      <c r="E1" s="741"/>
      <c r="F1" s="741"/>
      <c r="G1" s="741"/>
      <c r="H1" s="741"/>
      <c r="I1" s="265"/>
    </row>
    <row r="2" spans="1:9" ht="15.75">
      <c r="A2" s="742"/>
      <c r="B2" s="743"/>
      <c r="C2" s="743"/>
      <c r="D2" s="743"/>
      <c r="E2" s="743"/>
      <c r="F2" s="743"/>
      <c r="G2" s="743"/>
      <c r="H2" s="743"/>
      <c r="I2" s="266"/>
    </row>
    <row r="3" spans="1:9" ht="15.75">
      <c r="A3" s="742"/>
      <c r="B3" s="743"/>
      <c r="C3" s="743"/>
      <c r="D3" s="743"/>
      <c r="E3" s="743"/>
      <c r="F3" s="743"/>
      <c r="G3" s="743"/>
      <c r="H3" s="743"/>
      <c r="I3" s="266"/>
    </row>
    <row r="4" spans="1:9" ht="15.75">
      <c r="A4" s="267"/>
      <c r="B4" s="268"/>
      <c r="C4" s="744" t="s">
        <v>722</v>
      </c>
      <c r="D4" s="744"/>
      <c r="E4" s="744"/>
      <c r="F4" s="745"/>
      <c r="G4" s="269" t="s">
        <v>694</v>
      </c>
      <c r="H4" s="269" t="s">
        <v>695</v>
      </c>
      <c r="I4" s="746" t="s">
        <v>696</v>
      </c>
    </row>
    <row r="5" spans="1:9" ht="15.75">
      <c r="A5" s="267"/>
      <c r="B5" s="270"/>
      <c r="C5" s="747" t="s">
        <v>723</v>
      </c>
      <c r="D5" s="747"/>
      <c r="E5" s="747"/>
      <c r="F5" s="748"/>
      <c r="G5" s="271">
        <v>1.2833</v>
      </c>
      <c r="H5" s="272">
        <v>0.309</v>
      </c>
      <c r="I5" s="746"/>
    </row>
    <row r="6" spans="1:9" ht="15">
      <c r="A6" s="749" t="s">
        <v>697</v>
      </c>
      <c r="B6" s="750"/>
      <c r="C6" s="750"/>
      <c r="D6" s="750"/>
      <c r="E6" s="750"/>
      <c r="F6" s="750"/>
      <c r="G6" s="750"/>
      <c r="H6" s="750"/>
      <c r="I6" s="273">
        <v>43313</v>
      </c>
    </row>
    <row r="7" spans="1:11" ht="15">
      <c r="A7" s="749"/>
      <c r="B7" s="750"/>
      <c r="C7" s="750"/>
      <c r="D7" s="750"/>
      <c r="E7" s="750"/>
      <c r="F7" s="750"/>
      <c r="G7" s="750"/>
      <c r="H7" s="750"/>
      <c r="I7" s="274" t="s">
        <v>920</v>
      </c>
      <c r="K7" s="492"/>
    </row>
    <row r="8" spans="1:9" ht="15">
      <c r="A8" s="275" t="s">
        <v>698</v>
      </c>
      <c r="B8" s="751" t="s">
        <v>531</v>
      </c>
      <c r="C8" s="751"/>
      <c r="D8" s="751"/>
      <c r="E8" s="751"/>
      <c r="F8" s="751"/>
      <c r="G8" s="751"/>
      <c r="H8" s="751"/>
      <c r="I8" s="752"/>
    </row>
    <row r="9" spans="1:9" ht="15">
      <c r="A9" s="276" t="s">
        <v>699</v>
      </c>
      <c r="B9" s="753" t="s">
        <v>366</v>
      </c>
      <c r="C9" s="753"/>
      <c r="D9" s="753"/>
      <c r="E9" s="753"/>
      <c r="F9" s="753"/>
      <c r="G9" s="753"/>
      <c r="H9" s="753"/>
      <c r="I9" s="754"/>
    </row>
    <row r="10" spans="1:9" ht="15">
      <c r="A10" s="277"/>
      <c r="B10" s="278"/>
      <c r="C10" s="279"/>
      <c r="D10" s="279"/>
      <c r="E10" s="279"/>
      <c r="F10" s="278"/>
      <c r="G10" s="280"/>
      <c r="H10" s="281"/>
      <c r="I10" s="282"/>
    </row>
    <row r="11" spans="1:9" ht="15">
      <c r="A11" s="755" t="s">
        <v>700</v>
      </c>
      <c r="B11" s="756"/>
      <c r="C11" s="756"/>
      <c r="D11" s="756"/>
      <c r="E11" s="756"/>
      <c r="F11" s="756"/>
      <c r="G11" s="756"/>
      <c r="H11" s="756"/>
      <c r="I11" s="757"/>
    </row>
    <row r="12" spans="1:9" ht="15">
      <c r="A12" s="283" t="s">
        <v>701</v>
      </c>
      <c r="B12" s="284" t="s">
        <v>702</v>
      </c>
      <c r="C12" s="758" t="s">
        <v>664</v>
      </c>
      <c r="D12" s="759"/>
      <c r="E12" s="760"/>
      <c r="F12" s="284" t="s">
        <v>365</v>
      </c>
      <c r="G12" s="284" t="s">
        <v>703</v>
      </c>
      <c r="H12" s="284" t="s">
        <v>704</v>
      </c>
      <c r="I12" s="285" t="s">
        <v>705</v>
      </c>
    </row>
    <row r="13" spans="1:9" ht="14.25">
      <c r="A13" s="489">
        <v>10139</v>
      </c>
      <c r="B13" s="287" t="s">
        <v>86</v>
      </c>
      <c r="C13" s="800" t="s">
        <v>913</v>
      </c>
      <c r="D13" s="762" t="s">
        <v>706</v>
      </c>
      <c r="E13" s="763" t="s">
        <v>706</v>
      </c>
      <c r="F13" s="288" t="s">
        <v>707</v>
      </c>
      <c r="G13" s="289">
        <v>0.59</v>
      </c>
      <c r="H13" s="290">
        <v>6.42</v>
      </c>
      <c r="I13" s="291">
        <f>G13*H13</f>
        <v>3.79</v>
      </c>
    </row>
    <row r="14" spans="1:9" ht="14.25">
      <c r="A14" s="489">
        <v>10146</v>
      </c>
      <c r="B14" s="287" t="s">
        <v>86</v>
      </c>
      <c r="C14" s="800" t="s">
        <v>914</v>
      </c>
      <c r="D14" s="762" t="s">
        <v>708</v>
      </c>
      <c r="E14" s="763" t="s">
        <v>708</v>
      </c>
      <c r="F14" s="288" t="s">
        <v>707</v>
      </c>
      <c r="G14" s="289">
        <v>0.399</v>
      </c>
      <c r="H14" s="290">
        <v>4.72</v>
      </c>
      <c r="I14" s="291">
        <f>G14*H14</f>
        <v>1.88</v>
      </c>
    </row>
    <row r="15" spans="1:9" ht="15">
      <c r="A15" s="293"/>
      <c r="B15" s="287"/>
      <c r="C15" s="764"/>
      <c r="D15" s="765"/>
      <c r="E15" s="766"/>
      <c r="F15" s="288"/>
      <c r="G15" s="288"/>
      <c r="H15" s="288"/>
      <c r="I15" s="291"/>
    </row>
    <row r="16" spans="1:9" ht="15" customHeight="1">
      <c r="A16" s="294"/>
      <c r="B16" s="295"/>
      <c r="C16" s="764"/>
      <c r="D16" s="765"/>
      <c r="E16" s="766"/>
      <c r="F16" s="295"/>
      <c r="G16" s="295"/>
      <c r="H16" s="295"/>
      <c r="I16" s="296"/>
    </row>
    <row r="17" spans="1:9" ht="15">
      <c r="A17" s="293"/>
      <c r="B17" s="287"/>
      <c r="C17" s="764"/>
      <c r="D17" s="765"/>
      <c r="E17" s="766"/>
      <c r="F17" s="288"/>
      <c r="G17" s="288"/>
      <c r="H17" s="288"/>
      <c r="I17" s="291"/>
    </row>
    <row r="18" spans="1:9" ht="14.25">
      <c r="A18" s="767" t="s">
        <v>709</v>
      </c>
      <c r="B18" s="768"/>
      <c r="C18" s="768"/>
      <c r="D18" s="768"/>
      <c r="E18" s="768"/>
      <c r="F18" s="768"/>
      <c r="G18" s="768"/>
      <c r="H18" s="769"/>
      <c r="I18" s="297">
        <f>SUM(I13:I14)</f>
        <v>5.67</v>
      </c>
    </row>
    <row r="19" spans="1:9" ht="14.25">
      <c r="A19" s="770"/>
      <c r="B19" s="771"/>
      <c r="C19" s="771"/>
      <c r="D19" s="771"/>
      <c r="E19" s="771"/>
      <c r="F19" s="771"/>
      <c r="G19" s="771"/>
      <c r="H19" s="771"/>
      <c r="I19" s="772"/>
    </row>
    <row r="20" spans="1:9" ht="15">
      <c r="A20" s="755" t="s">
        <v>710</v>
      </c>
      <c r="B20" s="756"/>
      <c r="C20" s="756"/>
      <c r="D20" s="756"/>
      <c r="E20" s="756"/>
      <c r="F20" s="756"/>
      <c r="G20" s="756"/>
      <c r="H20" s="756"/>
      <c r="I20" s="757"/>
    </row>
    <row r="21" spans="1:9" ht="15">
      <c r="A21" s="283" t="s">
        <v>701</v>
      </c>
      <c r="B21" s="284" t="s">
        <v>702</v>
      </c>
      <c r="C21" s="758" t="s">
        <v>664</v>
      </c>
      <c r="D21" s="759"/>
      <c r="E21" s="760"/>
      <c r="F21" s="284" t="s">
        <v>365</v>
      </c>
      <c r="G21" s="284" t="s">
        <v>703</v>
      </c>
      <c r="H21" s="284" t="s">
        <v>704</v>
      </c>
      <c r="I21" s="285" t="s">
        <v>705</v>
      </c>
    </row>
    <row r="22" spans="1:9" ht="19.5" customHeight="1">
      <c r="A22" s="489">
        <v>20503</v>
      </c>
      <c r="B22" s="314" t="s">
        <v>86</v>
      </c>
      <c r="C22" s="804" t="s">
        <v>916</v>
      </c>
      <c r="D22" s="805"/>
      <c r="E22" s="806"/>
      <c r="F22" s="40" t="s">
        <v>371</v>
      </c>
      <c r="G22" s="491">
        <v>0.01265</v>
      </c>
      <c r="H22" s="298">
        <v>58.75</v>
      </c>
      <c r="I22" s="299">
        <f>G22*H22</f>
        <v>0.74</v>
      </c>
    </row>
    <row r="23" spans="1:12" ht="31.5" customHeight="1">
      <c r="A23" s="489">
        <v>37592</v>
      </c>
      <c r="B23" s="40" t="s">
        <v>88</v>
      </c>
      <c r="C23" s="801" t="s">
        <v>944</v>
      </c>
      <c r="D23" s="776"/>
      <c r="E23" s="777"/>
      <c r="F23" s="40" t="s">
        <v>365</v>
      </c>
      <c r="G23" s="292">
        <v>13.35</v>
      </c>
      <c r="H23" s="298">
        <v>1.19</v>
      </c>
      <c r="I23" s="299">
        <f>G23*H23</f>
        <v>15.89</v>
      </c>
      <c r="L23" s="43"/>
    </row>
    <row r="24" spans="1:12" ht="19.5" customHeight="1">
      <c r="A24" s="489">
        <v>20505</v>
      </c>
      <c r="B24" s="40" t="s">
        <v>86</v>
      </c>
      <c r="C24" s="773" t="s">
        <v>918</v>
      </c>
      <c r="D24" s="776"/>
      <c r="E24" s="777"/>
      <c r="F24" s="40" t="s">
        <v>441</v>
      </c>
      <c r="G24" s="490">
        <v>1.8928</v>
      </c>
      <c r="H24" s="298">
        <v>0.66</v>
      </c>
      <c r="I24" s="299">
        <f>G24*H24</f>
        <v>1.25</v>
      </c>
      <c r="L24" s="43"/>
    </row>
    <row r="25" spans="1:9" ht="19.5" customHeight="1">
      <c r="A25" s="489">
        <v>20508</v>
      </c>
      <c r="B25" s="40" t="s">
        <v>86</v>
      </c>
      <c r="C25" s="773" t="s">
        <v>919</v>
      </c>
      <c r="D25" s="776"/>
      <c r="E25" s="777"/>
      <c r="F25" s="40" t="s">
        <v>441</v>
      </c>
      <c r="G25" s="490">
        <v>1.8928</v>
      </c>
      <c r="H25" s="298">
        <v>0.36</v>
      </c>
      <c r="I25" s="299">
        <f>G25*H25</f>
        <v>0.68</v>
      </c>
    </row>
    <row r="26" spans="1:9" ht="15" customHeight="1">
      <c r="A26" s="489"/>
      <c r="B26" s="40"/>
      <c r="C26" s="773"/>
      <c r="D26" s="776"/>
      <c r="E26" s="777"/>
      <c r="F26" s="40"/>
      <c r="G26" s="490"/>
      <c r="H26" s="298"/>
      <c r="I26" s="299"/>
    </row>
    <row r="27" spans="1:9" ht="15" customHeight="1">
      <c r="A27" s="489"/>
      <c r="B27" s="40"/>
      <c r="C27" s="801"/>
      <c r="D27" s="776"/>
      <c r="E27" s="777"/>
      <c r="F27" s="40"/>
      <c r="G27" s="490"/>
      <c r="H27" s="298"/>
      <c r="I27" s="299"/>
    </row>
    <row r="28" spans="1:9" ht="14.25">
      <c r="A28" s="802" t="s">
        <v>713</v>
      </c>
      <c r="B28" s="768"/>
      <c r="C28" s="768"/>
      <c r="D28" s="768"/>
      <c r="E28" s="768"/>
      <c r="F28" s="768"/>
      <c r="G28" s="768"/>
      <c r="H28" s="769"/>
      <c r="I28" s="297">
        <f>SUM(I22:I27)</f>
        <v>18.56</v>
      </c>
    </row>
    <row r="29" spans="1:9" ht="14.25">
      <c r="A29" s="770"/>
      <c r="B29" s="771"/>
      <c r="C29" s="771"/>
      <c r="D29" s="771"/>
      <c r="E29" s="771"/>
      <c r="F29" s="771"/>
      <c r="G29" s="771"/>
      <c r="H29" s="771"/>
      <c r="I29" s="772"/>
    </row>
    <row r="30" spans="1:9" ht="15">
      <c r="A30" s="755" t="s">
        <v>714</v>
      </c>
      <c r="B30" s="756"/>
      <c r="C30" s="756"/>
      <c r="D30" s="756"/>
      <c r="E30" s="756"/>
      <c r="F30" s="756"/>
      <c r="G30" s="756"/>
      <c r="H30" s="756"/>
      <c r="I30" s="757"/>
    </row>
    <row r="31" spans="1:9" ht="15">
      <c r="A31" s="309" t="s">
        <v>701</v>
      </c>
      <c r="B31" s="310" t="s">
        <v>702</v>
      </c>
      <c r="C31" s="790" t="s">
        <v>664</v>
      </c>
      <c r="D31" s="791"/>
      <c r="E31" s="792"/>
      <c r="F31" s="310" t="s">
        <v>365</v>
      </c>
      <c r="G31" s="310" t="s">
        <v>703</v>
      </c>
      <c r="H31" s="310" t="s">
        <v>704</v>
      </c>
      <c r="I31" s="311" t="s">
        <v>705</v>
      </c>
    </row>
    <row r="32" spans="1:9" ht="14.25">
      <c r="A32" s="286"/>
      <c r="B32" s="287"/>
      <c r="C32" s="778"/>
      <c r="D32" s="793"/>
      <c r="E32" s="794"/>
      <c r="F32" s="287"/>
      <c r="G32" s="287"/>
      <c r="H32" s="298"/>
      <c r="I32" s="301"/>
    </row>
    <row r="33" spans="1:9" ht="14.25">
      <c r="A33" s="294"/>
      <c r="B33" s="295"/>
      <c r="C33" s="778"/>
      <c r="D33" s="779"/>
      <c r="E33" s="780"/>
      <c r="F33" s="295"/>
      <c r="G33" s="295"/>
      <c r="H33" s="295"/>
      <c r="I33" s="296"/>
    </row>
    <row r="34" spans="1:9" ht="15">
      <c r="A34" s="294"/>
      <c r="B34" s="295"/>
      <c r="C34" s="764"/>
      <c r="D34" s="765"/>
      <c r="E34" s="766"/>
      <c r="F34" s="295"/>
      <c r="G34" s="295"/>
      <c r="H34" s="295"/>
      <c r="I34" s="296"/>
    </row>
    <row r="35" spans="1:9" ht="14.25">
      <c r="A35" s="767" t="s">
        <v>715</v>
      </c>
      <c r="B35" s="768"/>
      <c r="C35" s="768"/>
      <c r="D35" s="768"/>
      <c r="E35" s="768"/>
      <c r="F35" s="768"/>
      <c r="G35" s="768"/>
      <c r="H35" s="769"/>
      <c r="I35" s="297"/>
    </row>
    <row r="36" spans="1:9" ht="14.25">
      <c r="A36" s="770"/>
      <c r="B36" s="771"/>
      <c r="C36" s="771"/>
      <c r="D36" s="771"/>
      <c r="E36" s="771"/>
      <c r="F36" s="771"/>
      <c r="G36" s="771"/>
      <c r="H36" s="771"/>
      <c r="I36" s="772"/>
    </row>
    <row r="37" spans="1:9" ht="15">
      <c r="A37" s="755" t="s">
        <v>716</v>
      </c>
      <c r="B37" s="756"/>
      <c r="C37" s="756"/>
      <c r="D37" s="756"/>
      <c r="E37" s="756"/>
      <c r="F37" s="756"/>
      <c r="G37" s="756"/>
      <c r="H37" s="756"/>
      <c r="I37" s="757"/>
    </row>
    <row r="38" spans="1:9" ht="15">
      <c r="A38" s="787" t="s">
        <v>717</v>
      </c>
      <c r="B38" s="788"/>
      <c r="C38" s="788"/>
      <c r="D38" s="788"/>
      <c r="E38" s="788"/>
      <c r="F38" s="788"/>
      <c r="G38" s="788"/>
      <c r="H38" s="789"/>
      <c r="I38" s="297">
        <f>I18</f>
        <v>5.67</v>
      </c>
    </row>
    <row r="39" spans="1:9" ht="15">
      <c r="A39" s="787" t="s">
        <v>718</v>
      </c>
      <c r="B39" s="788"/>
      <c r="C39" s="788"/>
      <c r="D39" s="788"/>
      <c r="E39" s="788"/>
      <c r="F39" s="788"/>
      <c r="G39" s="788"/>
      <c r="H39" s="789"/>
      <c r="I39" s="297">
        <f>I28</f>
        <v>18.56</v>
      </c>
    </row>
    <row r="40" spans="1:9" ht="15">
      <c r="A40" s="787" t="s">
        <v>715</v>
      </c>
      <c r="B40" s="788"/>
      <c r="C40" s="788"/>
      <c r="D40" s="788"/>
      <c r="E40" s="788"/>
      <c r="F40" s="788"/>
      <c r="G40" s="788"/>
      <c r="H40" s="789"/>
      <c r="I40" s="297">
        <f>I35</f>
        <v>0</v>
      </c>
    </row>
    <row r="41" spans="1:9" ht="15">
      <c r="A41" s="787" t="s">
        <v>719</v>
      </c>
      <c r="B41" s="788"/>
      <c r="C41" s="788"/>
      <c r="D41" s="788"/>
      <c r="E41" s="788"/>
      <c r="F41" s="788"/>
      <c r="G41" s="788"/>
      <c r="H41" s="789"/>
      <c r="I41" s="297">
        <f>I38*1.2833</f>
        <v>7.28</v>
      </c>
    </row>
    <row r="42" spans="1:9" ht="15">
      <c r="A42" s="787" t="s">
        <v>720</v>
      </c>
      <c r="B42" s="788"/>
      <c r="C42" s="788"/>
      <c r="D42" s="788"/>
      <c r="E42" s="788"/>
      <c r="F42" s="788"/>
      <c r="G42" s="788"/>
      <c r="H42" s="789"/>
      <c r="I42" s="297">
        <f>SUM(I38:I41)</f>
        <v>31.51</v>
      </c>
    </row>
    <row r="43" spans="1:9" ht="15">
      <c r="A43" s="787" t="s">
        <v>729</v>
      </c>
      <c r="B43" s="788"/>
      <c r="C43" s="788"/>
      <c r="D43" s="788"/>
      <c r="E43" s="788"/>
      <c r="F43" s="788"/>
      <c r="G43" s="788"/>
      <c r="H43" s="789"/>
      <c r="I43" s="297">
        <f>I42*30.9%</f>
        <v>9.74</v>
      </c>
    </row>
    <row r="44" spans="1:9" ht="15">
      <c r="A44" s="795" t="s">
        <v>721</v>
      </c>
      <c r="B44" s="796"/>
      <c r="C44" s="796"/>
      <c r="D44" s="796"/>
      <c r="E44" s="796"/>
      <c r="F44" s="796"/>
      <c r="G44" s="796"/>
      <c r="H44" s="796"/>
      <c r="I44" s="312">
        <f>I42+I43</f>
        <v>41.25</v>
      </c>
    </row>
    <row r="45" spans="1:9" ht="15" thickBot="1">
      <c r="A45" s="797"/>
      <c r="B45" s="798"/>
      <c r="C45" s="798"/>
      <c r="D45" s="798"/>
      <c r="E45" s="798"/>
      <c r="F45" s="798"/>
      <c r="G45" s="798"/>
      <c r="H45" s="798"/>
      <c r="I45" s="799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B8" sqref="B8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740" t="s">
        <v>354</v>
      </c>
      <c r="B1" s="741"/>
      <c r="C1" s="741"/>
      <c r="D1" s="741"/>
      <c r="E1" s="741"/>
      <c r="F1" s="741"/>
      <c r="G1" s="741"/>
      <c r="H1" s="741"/>
      <c r="I1" s="265"/>
    </row>
    <row r="2" spans="1:9" ht="15.75">
      <c r="A2" s="742"/>
      <c r="B2" s="743"/>
      <c r="C2" s="743"/>
      <c r="D2" s="743"/>
      <c r="E2" s="743"/>
      <c r="F2" s="743"/>
      <c r="G2" s="743"/>
      <c r="H2" s="743"/>
      <c r="I2" s="266"/>
    </row>
    <row r="3" spans="1:9" ht="15.75">
      <c r="A3" s="742"/>
      <c r="B3" s="743"/>
      <c r="C3" s="743"/>
      <c r="D3" s="743"/>
      <c r="E3" s="743"/>
      <c r="F3" s="743"/>
      <c r="G3" s="743"/>
      <c r="H3" s="743"/>
      <c r="I3" s="266"/>
    </row>
    <row r="4" spans="1:9" ht="15.75">
      <c r="A4" s="267"/>
      <c r="B4" s="268"/>
      <c r="C4" s="744" t="s">
        <v>722</v>
      </c>
      <c r="D4" s="744"/>
      <c r="E4" s="744"/>
      <c r="F4" s="745"/>
      <c r="G4" s="269" t="s">
        <v>694</v>
      </c>
      <c r="H4" s="269" t="s">
        <v>695</v>
      </c>
      <c r="I4" s="746" t="s">
        <v>696</v>
      </c>
    </row>
    <row r="5" spans="1:9" ht="15.75">
      <c r="A5" s="267"/>
      <c r="B5" s="270"/>
      <c r="C5" s="747" t="s">
        <v>723</v>
      </c>
      <c r="D5" s="747"/>
      <c r="E5" s="747"/>
      <c r="F5" s="748"/>
      <c r="G5" s="271">
        <v>1.2833</v>
      </c>
      <c r="H5" s="272">
        <v>0.309</v>
      </c>
      <c r="I5" s="746"/>
    </row>
    <row r="6" spans="1:11" ht="15">
      <c r="A6" s="749" t="s">
        <v>697</v>
      </c>
      <c r="B6" s="750"/>
      <c r="C6" s="750"/>
      <c r="D6" s="750"/>
      <c r="E6" s="750"/>
      <c r="F6" s="750"/>
      <c r="G6" s="750"/>
      <c r="H6" s="750"/>
      <c r="I6" s="273">
        <v>43313</v>
      </c>
      <c r="K6" s="331"/>
    </row>
    <row r="7" spans="1:11" ht="15">
      <c r="A7" s="749"/>
      <c r="B7" s="750"/>
      <c r="C7" s="750"/>
      <c r="D7" s="750"/>
      <c r="E7" s="750"/>
      <c r="F7" s="750"/>
      <c r="G7" s="750"/>
      <c r="H7" s="750"/>
      <c r="I7" s="274" t="s">
        <v>956</v>
      </c>
      <c r="K7" s="492"/>
    </row>
    <row r="8" spans="1:9" ht="15" customHeight="1">
      <c r="A8" s="275" t="s">
        <v>698</v>
      </c>
      <c r="B8" s="505" t="s">
        <v>596</v>
      </c>
      <c r="C8" s="331"/>
      <c r="D8" s="331"/>
      <c r="E8" s="331"/>
      <c r="F8" s="331"/>
      <c r="G8" s="331"/>
      <c r="H8" s="331"/>
      <c r="I8" s="501"/>
    </row>
    <row r="9" spans="1:9" ht="15">
      <c r="A9" s="276" t="s">
        <v>699</v>
      </c>
      <c r="B9" s="492" t="s">
        <v>370</v>
      </c>
      <c r="C9" s="492"/>
      <c r="D9" s="492"/>
      <c r="E9" s="492"/>
      <c r="F9" s="492"/>
      <c r="G9" s="492"/>
      <c r="H9" s="492"/>
      <c r="I9" s="502"/>
    </row>
    <row r="10" spans="1:9" ht="15">
      <c r="A10" s="277"/>
      <c r="B10" s="278"/>
      <c r="C10" s="279"/>
      <c r="D10" s="279"/>
      <c r="E10" s="279"/>
      <c r="F10" s="278"/>
      <c r="G10" s="280"/>
      <c r="H10" s="281"/>
      <c r="I10" s="282"/>
    </row>
    <row r="11" spans="1:9" ht="15">
      <c r="A11" s="755" t="s">
        <v>700</v>
      </c>
      <c r="B11" s="756"/>
      <c r="C11" s="756"/>
      <c r="D11" s="756"/>
      <c r="E11" s="756"/>
      <c r="F11" s="756"/>
      <c r="G11" s="756"/>
      <c r="H11" s="756"/>
      <c r="I11" s="757"/>
    </row>
    <row r="12" spans="1:9" ht="15">
      <c r="A12" s="283" t="s">
        <v>701</v>
      </c>
      <c r="B12" s="284" t="s">
        <v>702</v>
      </c>
      <c r="C12" s="758" t="s">
        <v>664</v>
      </c>
      <c r="D12" s="759"/>
      <c r="E12" s="760"/>
      <c r="F12" s="284" t="s">
        <v>365</v>
      </c>
      <c r="G12" s="284" t="s">
        <v>703</v>
      </c>
      <c r="H12" s="284" t="s">
        <v>704</v>
      </c>
      <c r="I12" s="285" t="s">
        <v>705</v>
      </c>
    </row>
    <row r="13" spans="1:9" ht="14.25">
      <c r="A13" s="489">
        <v>10139</v>
      </c>
      <c r="B13" s="287" t="s">
        <v>86</v>
      </c>
      <c r="C13" s="800" t="s">
        <v>913</v>
      </c>
      <c r="D13" s="762" t="s">
        <v>706</v>
      </c>
      <c r="E13" s="763" t="s">
        <v>706</v>
      </c>
      <c r="F13" s="288" t="s">
        <v>707</v>
      </c>
      <c r="G13" s="289">
        <v>0.15</v>
      </c>
      <c r="H13" s="290">
        <v>6.42</v>
      </c>
      <c r="I13" s="291">
        <f>G13*H13</f>
        <v>0.96</v>
      </c>
    </row>
    <row r="14" spans="1:9" ht="14.25">
      <c r="A14" s="489">
        <v>10146</v>
      </c>
      <c r="B14" s="287" t="s">
        <v>86</v>
      </c>
      <c r="C14" s="800" t="s">
        <v>914</v>
      </c>
      <c r="D14" s="762" t="s">
        <v>708</v>
      </c>
      <c r="E14" s="763" t="s">
        <v>708</v>
      </c>
      <c r="F14" s="288" t="s">
        <v>707</v>
      </c>
      <c r="G14" s="289">
        <v>0.15</v>
      </c>
      <c r="H14" s="290">
        <v>4.72</v>
      </c>
      <c r="I14" s="291">
        <f>G14*H14</f>
        <v>0.71</v>
      </c>
    </row>
    <row r="15" spans="1:9" ht="15">
      <c r="A15" s="293"/>
      <c r="B15" s="287"/>
      <c r="C15" s="764"/>
      <c r="D15" s="765"/>
      <c r="E15" s="766"/>
      <c r="F15" s="288"/>
      <c r="G15" s="288"/>
      <c r="H15" s="288"/>
      <c r="I15" s="291"/>
    </row>
    <row r="16" spans="1:9" ht="15" customHeight="1">
      <c r="A16" s="294"/>
      <c r="B16" s="295"/>
      <c r="C16" s="764"/>
      <c r="D16" s="765"/>
      <c r="E16" s="766"/>
      <c r="F16" s="295"/>
      <c r="G16" s="295"/>
      <c r="H16" s="295"/>
      <c r="I16" s="296"/>
    </row>
    <row r="17" spans="1:9" ht="15">
      <c r="A17" s="293"/>
      <c r="B17" s="287"/>
      <c r="C17" s="764"/>
      <c r="D17" s="765"/>
      <c r="E17" s="766"/>
      <c r="F17" s="288"/>
      <c r="G17" s="288"/>
      <c r="H17" s="288"/>
      <c r="I17" s="291"/>
    </row>
    <row r="18" spans="1:9" ht="14.25">
      <c r="A18" s="767" t="s">
        <v>709</v>
      </c>
      <c r="B18" s="768"/>
      <c r="C18" s="768"/>
      <c r="D18" s="768"/>
      <c r="E18" s="768"/>
      <c r="F18" s="768"/>
      <c r="G18" s="768"/>
      <c r="H18" s="769"/>
      <c r="I18" s="297">
        <f>SUM(I13:I14)</f>
        <v>1.67</v>
      </c>
    </row>
    <row r="19" spans="1:9" ht="14.25">
      <c r="A19" s="770"/>
      <c r="B19" s="771"/>
      <c r="C19" s="771"/>
      <c r="D19" s="771"/>
      <c r="E19" s="771"/>
      <c r="F19" s="771"/>
      <c r="G19" s="771"/>
      <c r="H19" s="771"/>
      <c r="I19" s="772"/>
    </row>
    <row r="20" spans="1:9" ht="15">
      <c r="A20" s="755" t="s">
        <v>710</v>
      </c>
      <c r="B20" s="756"/>
      <c r="C20" s="756"/>
      <c r="D20" s="756"/>
      <c r="E20" s="756"/>
      <c r="F20" s="756"/>
      <c r="G20" s="756"/>
      <c r="H20" s="756"/>
      <c r="I20" s="757"/>
    </row>
    <row r="21" spans="1:9" ht="15">
      <c r="A21" s="283" t="s">
        <v>701</v>
      </c>
      <c r="B21" s="284" t="s">
        <v>702</v>
      </c>
      <c r="C21" s="758" t="s">
        <v>664</v>
      </c>
      <c r="D21" s="759"/>
      <c r="E21" s="760"/>
      <c r="F21" s="284" t="s">
        <v>365</v>
      </c>
      <c r="G21" s="284" t="s">
        <v>703</v>
      </c>
      <c r="H21" s="284" t="s">
        <v>704</v>
      </c>
      <c r="I21" s="285" t="s">
        <v>705</v>
      </c>
    </row>
    <row r="22" spans="1:9" ht="36" customHeight="1">
      <c r="A22" s="489">
        <v>20732</v>
      </c>
      <c r="B22" s="314" t="s">
        <v>86</v>
      </c>
      <c r="C22" s="804" t="s">
        <v>955</v>
      </c>
      <c r="D22" s="805"/>
      <c r="E22" s="806"/>
      <c r="F22" s="40" t="s">
        <v>441</v>
      </c>
      <c r="G22" s="491">
        <v>0.135</v>
      </c>
      <c r="H22" s="298">
        <v>1.7</v>
      </c>
      <c r="I22" s="299">
        <f>G22*H22</f>
        <v>0.23</v>
      </c>
    </row>
    <row r="23" spans="1:12" ht="24" customHeight="1">
      <c r="A23" s="489">
        <v>33511</v>
      </c>
      <c r="B23" s="40" t="s">
        <v>86</v>
      </c>
      <c r="C23" s="155" t="s">
        <v>957</v>
      </c>
      <c r="D23" s="499"/>
      <c r="E23" s="500"/>
      <c r="F23" s="40" t="s">
        <v>370</v>
      </c>
      <c r="G23" s="292">
        <v>1</v>
      </c>
      <c r="H23" s="298">
        <v>31.2</v>
      </c>
      <c r="I23" s="299">
        <f>G23*H23</f>
        <v>31.2</v>
      </c>
      <c r="L23" s="43"/>
    </row>
    <row r="24" spans="1:12" ht="19.5" customHeight="1">
      <c r="A24" s="489"/>
      <c r="B24" s="40"/>
      <c r="C24" s="773"/>
      <c r="D24" s="776"/>
      <c r="E24" s="777"/>
      <c r="F24" s="40"/>
      <c r="G24" s="490"/>
      <c r="H24" s="298"/>
      <c r="I24" s="299"/>
      <c r="L24" s="43"/>
    </row>
    <row r="25" spans="1:9" ht="19.5" customHeight="1">
      <c r="A25" s="489"/>
      <c r="B25" s="40"/>
      <c r="C25" s="773"/>
      <c r="D25" s="776"/>
      <c r="E25" s="777"/>
      <c r="F25" s="40"/>
      <c r="G25" s="490"/>
      <c r="H25" s="298"/>
      <c r="I25" s="299"/>
    </row>
    <row r="26" spans="1:9" ht="15" customHeight="1">
      <c r="A26" s="489"/>
      <c r="B26" s="40"/>
      <c r="C26" s="773"/>
      <c r="D26" s="776"/>
      <c r="E26" s="777"/>
      <c r="F26" s="40"/>
      <c r="G26" s="490"/>
      <c r="H26" s="298"/>
      <c r="I26" s="299"/>
    </row>
    <row r="27" spans="1:9" ht="15" customHeight="1">
      <c r="A27" s="489"/>
      <c r="B27" s="40"/>
      <c r="C27" s="801"/>
      <c r="D27" s="776"/>
      <c r="E27" s="777"/>
      <c r="F27" s="40"/>
      <c r="G27" s="490"/>
      <c r="H27" s="298"/>
      <c r="I27" s="299"/>
    </row>
    <row r="28" spans="1:9" ht="14.25">
      <c r="A28" s="802" t="s">
        <v>713</v>
      </c>
      <c r="B28" s="768"/>
      <c r="C28" s="768"/>
      <c r="D28" s="768"/>
      <c r="E28" s="768"/>
      <c r="F28" s="768"/>
      <c r="G28" s="768"/>
      <c r="H28" s="769"/>
      <c r="I28" s="297">
        <f>SUM(I22:I27)</f>
        <v>31.43</v>
      </c>
    </row>
    <row r="29" spans="1:9" ht="14.25">
      <c r="A29" s="770"/>
      <c r="B29" s="771"/>
      <c r="C29" s="771"/>
      <c r="D29" s="771"/>
      <c r="E29" s="771"/>
      <c r="F29" s="771"/>
      <c r="G29" s="771"/>
      <c r="H29" s="771"/>
      <c r="I29" s="772"/>
    </row>
    <row r="30" spans="1:9" ht="15">
      <c r="A30" s="755" t="s">
        <v>714</v>
      </c>
      <c r="B30" s="756"/>
      <c r="C30" s="756"/>
      <c r="D30" s="756"/>
      <c r="E30" s="756"/>
      <c r="F30" s="756"/>
      <c r="G30" s="756"/>
      <c r="H30" s="756"/>
      <c r="I30" s="757"/>
    </row>
    <row r="31" spans="1:9" ht="15">
      <c r="A31" s="309" t="s">
        <v>701</v>
      </c>
      <c r="B31" s="310" t="s">
        <v>702</v>
      </c>
      <c r="C31" s="790" t="s">
        <v>664</v>
      </c>
      <c r="D31" s="791"/>
      <c r="E31" s="792"/>
      <c r="F31" s="310" t="s">
        <v>365</v>
      </c>
      <c r="G31" s="310" t="s">
        <v>703</v>
      </c>
      <c r="H31" s="310" t="s">
        <v>704</v>
      </c>
      <c r="I31" s="311" t="s">
        <v>705</v>
      </c>
    </row>
    <row r="32" spans="1:9" ht="14.25">
      <c r="A32" s="286"/>
      <c r="B32" s="287"/>
      <c r="C32" s="778"/>
      <c r="D32" s="793"/>
      <c r="E32" s="794"/>
      <c r="F32" s="287"/>
      <c r="G32" s="287"/>
      <c r="H32" s="298"/>
      <c r="I32" s="301"/>
    </row>
    <row r="33" spans="1:9" ht="14.25">
      <c r="A33" s="294"/>
      <c r="B33" s="295"/>
      <c r="C33" s="778"/>
      <c r="D33" s="779"/>
      <c r="E33" s="780"/>
      <c r="F33" s="295"/>
      <c r="G33" s="295"/>
      <c r="H33" s="295"/>
      <c r="I33" s="296"/>
    </row>
    <row r="34" spans="1:9" ht="15">
      <c r="A34" s="294"/>
      <c r="B34" s="295"/>
      <c r="C34" s="764"/>
      <c r="D34" s="765"/>
      <c r="E34" s="766"/>
      <c r="F34" s="295"/>
      <c r="G34" s="295"/>
      <c r="H34" s="295"/>
      <c r="I34" s="296"/>
    </row>
    <row r="35" spans="1:9" ht="14.25">
      <c r="A35" s="767" t="s">
        <v>715</v>
      </c>
      <c r="B35" s="768"/>
      <c r="C35" s="768"/>
      <c r="D35" s="768"/>
      <c r="E35" s="768"/>
      <c r="F35" s="768"/>
      <c r="G35" s="768"/>
      <c r="H35" s="769"/>
      <c r="I35" s="297"/>
    </row>
    <row r="36" spans="1:9" ht="14.25">
      <c r="A36" s="770"/>
      <c r="B36" s="771"/>
      <c r="C36" s="771"/>
      <c r="D36" s="771"/>
      <c r="E36" s="771"/>
      <c r="F36" s="771"/>
      <c r="G36" s="771"/>
      <c r="H36" s="771"/>
      <c r="I36" s="772"/>
    </row>
    <row r="37" spans="1:9" ht="15">
      <c r="A37" s="755" t="s">
        <v>716</v>
      </c>
      <c r="B37" s="756"/>
      <c r="C37" s="756"/>
      <c r="D37" s="756"/>
      <c r="E37" s="756"/>
      <c r="F37" s="756"/>
      <c r="G37" s="756"/>
      <c r="H37" s="756"/>
      <c r="I37" s="757"/>
    </row>
    <row r="38" spans="1:9" ht="15">
      <c r="A38" s="787" t="s">
        <v>717</v>
      </c>
      <c r="B38" s="788"/>
      <c r="C38" s="788"/>
      <c r="D38" s="788"/>
      <c r="E38" s="788"/>
      <c r="F38" s="788"/>
      <c r="G38" s="788"/>
      <c r="H38" s="789"/>
      <c r="I38" s="297">
        <f>I18</f>
        <v>1.67</v>
      </c>
    </row>
    <row r="39" spans="1:9" ht="15">
      <c r="A39" s="787" t="s">
        <v>718</v>
      </c>
      <c r="B39" s="788"/>
      <c r="C39" s="788"/>
      <c r="D39" s="788"/>
      <c r="E39" s="788"/>
      <c r="F39" s="788"/>
      <c r="G39" s="788"/>
      <c r="H39" s="789"/>
      <c r="I39" s="297">
        <f>I28</f>
        <v>31.43</v>
      </c>
    </row>
    <row r="40" spans="1:9" ht="15">
      <c r="A40" s="787" t="s">
        <v>715</v>
      </c>
      <c r="B40" s="788"/>
      <c r="C40" s="788"/>
      <c r="D40" s="788"/>
      <c r="E40" s="788"/>
      <c r="F40" s="788"/>
      <c r="G40" s="788"/>
      <c r="H40" s="789"/>
      <c r="I40" s="297">
        <f>I35</f>
        <v>0</v>
      </c>
    </row>
    <row r="41" spans="1:9" ht="15">
      <c r="A41" s="787" t="s">
        <v>719</v>
      </c>
      <c r="B41" s="788"/>
      <c r="C41" s="788"/>
      <c r="D41" s="788"/>
      <c r="E41" s="788"/>
      <c r="F41" s="788"/>
      <c r="G41" s="788"/>
      <c r="H41" s="789"/>
      <c r="I41" s="297">
        <f>I38*1.2833</f>
        <v>2.14</v>
      </c>
    </row>
    <row r="42" spans="1:9" ht="15">
      <c r="A42" s="787" t="s">
        <v>720</v>
      </c>
      <c r="B42" s="788"/>
      <c r="C42" s="788"/>
      <c r="D42" s="788"/>
      <c r="E42" s="788"/>
      <c r="F42" s="788"/>
      <c r="G42" s="788"/>
      <c r="H42" s="789"/>
      <c r="I42" s="297">
        <f>SUM(I38:I41)</f>
        <v>35.24</v>
      </c>
    </row>
    <row r="43" spans="1:9" ht="15">
      <c r="A43" s="787" t="s">
        <v>729</v>
      </c>
      <c r="B43" s="788"/>
      <c r="C43" s="788"/>
      <c r="D43" s="788"/>
      <c r="E43" s="788"/>
      <c r="F43" s="788"/>
      <c r="G43" s="788"/>
      <c r="H43" s="789"/>
      <c r="I43" s="297">
        <f>I42*30.9%</f>
        <v>10.89</v>
      </c>
    </row>
    <row r="44" spans="1:9" ht="15">
      <c r="A44" s="795" t="s">
        <v>721</v>
      </c>
      <c r="B44" s="796"/>
      <c r="C44" s="796"/>
      <c r="D44" s="796"/>
      <c r="E44" s="796"/>
      <c r="F44" s="796"/>
      <c r="G44" s="796"/>
      <c r="H44" s="796"/>
      <c r="I44" s="312">
        <f>I42+I43</f>
        <v>46.13</v>
      </c>
    </row>
    <row r="45" spans="1:9" ht="15" thickBot="1">
      <c r="A45" s="797"/>
      <c r="B45" s="798"/>
      <c r="C45" s="798"/>
      <c r="D45" s="798"/>
      <c r="E45" s="798"/>
      <c r="F45" s="798"/>
      <c r="G45" s="798"/>
      <c r="H45" s="798"/>
      <c r="I45" s="799"/>
    </row>
  </sheetData>
  <sheetProtection/>
  <mergeCells count="39">
    <mergeCell ref="A45:I45"/>
    <mergeCell ref="A39:H39"/>
    <mergeCell ref="A40:H40"/>
    <mergeCell ref="A41:H41"/>
    <mergeCell ref="A42:H42"/>
    <mergeCell ref="A43:H43"/>
    <mergeCell ref="A44:H44"/>
    <mergeCell ref="C33:E33"/>
    <mergeCell ref="C34:E34"/>
    <mergeCell ref="A35:H35"/>
    <mergeCell ref="A36:I36"/>
    <mergeCell ref="A37:I37"/>
    <mergeCell ref="A38:H38"/>
    <mergeCell ref="A20:I20"/>
    <mergeCell ref="A28:H28"/>
    <mergeCell ref="A29:I29"/>
    <mergeCell ref="A30:I30"/>
    <mergeCell ref="C31:E31"/>
    <mergeCell ref="C32:E32"/>
    <mergeCell ref="C15:E15"/>
    <mergeCell ref="C22:E22"/>
    <mergeCell ref="C24:E24"/>
    <mergeCell ref="C25:E25"/>
    <mergeCell ref="C26:E26"/>
    <mergeCell ref="C27:E27"/>
    <mergeCell ref="C16:E16"/>
    <mergeCell ref="C17:E17"/>
    <mergeCell ref="A18:H18"/>
    <mergeCell ref="A19:I19"/>
    <mergeCell ref="A1:H3"/>
    <mergeCell ref="C4:F4"/>
    <mergeCell ref="I4:I5"/>
    <mergeCell ref="C5:F5"/>
    <mergeCell ref="A6:H7"/>
    <mergeCell ref="C21:E21"/>
    <mergeCell ref="A11:I11"/>
    <mergeCell ref="C12:E12"/>
    <mergeCell ref="C13:E13"/>
    <mergeCell ref="C14:E14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B8" sqref="B8:I8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740" t="s">
        <v>354</v>
      </c>
      <c r="B1" s="741"/>
      <c r="C1" s="741"/>
      <c r="D1" s="741"/>
      <c r="E1" s="741"/>
      <c r="F1" s="741"/>
      <c r="G1" s="741"/>
      <c r="H1" s="741"/>
      <c r="I1" s="265"/>
    </row>
    <row r="2" spans="1:9" ht="15.75">
      <c r="A2" s="742"/>
      <c r="B2" s="743"/>
      <c r="C2" s="743"/>
      <c r="D2" s="743"/>
      <c r="E2" s="743"/>
      <c r="F2" s="743"/>
      <c r="G2" s="743"/>
      <c r="H2" s="743"/>
      <c r="I2" s="266"/>
    </row>
    <row r="3" spans="1:9" ht="15.75">
      <c r="A3" s="742"/>
      <c r="B3" s="743"/>
      <c r="C3" s="743"/>
      <c r="D3" s="743"/>
      <c r="E3" s="743"/>
      <c r="F3" s="743"/>
      <c r="G3" s="743"/>
      <c r="H3" s="743"/>
      <c r="I3" s="266"/>
    </row>
    <row r="4" spans="1:9" ht="15.75">
      <c r="A4" s="267"/>
      <c r="B4" s="268"/>
      <c r="C4" s="744" t="s">
        <v>722</v>
      </c>
      <c r="D4" s="744"/>
      <c r="E4" s="744"/>
      <c r="F4" s="745"/>
      <c r="G4" s="269" t="s">
        <v>694</v>
      </c>
      <c r="H4" s="269" t="s">
        <v>695</v>
      </c>
      <c r="I4" s="746" t="s">
        <v>696</v>
      </c>
    </row>
    <row r="5" spans="1:9" ht="15.75">
      <c r="A5" s="267"/>
      <c r="B5" s="270"/>
      <c r="C5" s="747" t="s">
        <v>723</v>
      </c>
      <c r="D5" s="747"/>
      <c r="E5" s="747"/>
      <c r="F5" s="748"/>
      <c r="G5" s="271">
        <v>1.2833</v>
      </c>
      <c r="H5" s="272">
        <v>0.309</v>
      </c>
      <c r="I5" s="746"/>
    </row>
    <row r="6" spans="1:9" ht="15">
      <c r="A6" s="749" t="s">
        <v>697</v>
      </c>
      <c r="B6" s="750"/>
      <c r="C6" s="750"/>
      <c r="D6" s="750"/>
      <c r="E6" s="750"/>
      <c r="F6" s="750"/>
      <c r="G6" s="750"/>
      <c r="H6" s="750"/>
      <c r="I6" s="273">
        <v>43313</v>
      </c>
    </row>
    <row r="7" spans="1:9" ht="15">
      <c r="A7" s="749"/>
      <c r="B7" s="750"/>
      <c r="C7" s="750"/>
      <c r="D7" s="750"/>
      <c r="E7" s="750"/>
      <c r="F7" s="750"/>
      <c r="G7" s="750"/>
      <c r="H7" s="750"/>
      <c r="I7" s="274" t="s">
        <v>688</v>
      </c>
    </row>
    <row r="8" spans="1:9" ht="15">
      <c r="A8" s="275" t="s">
        <v>698</v>
      </c>
      <c r="B8" s="751" t="s">
        <v>724</v>
      </c>
      <c r="C8" s="751"/>
      <c r="D8" s="751"/>
      <c r="E8" s="751"/>
      <c r="F8" s="751"/>
      <c r="G8" s="751"/>
      <c r="H8" s="751"/>
      <c r="I8" s="752"/>
    </row>
    <row r="9" spans="1:9" ht="15">
      <c r="A9" s="276" t="s">
        <v>699</v>
      </c>
      <c r="B9" s="753" t="s">
        <v>366</v>
      </c>
      <c r="C9" s="753"/>
      <c r="D9" s="753"/>
      <c r="E9" s="753"/>
      <c r="F9" s="753"/>
      <c r="G9" s="753"/>
      <c r="H9" s="753"/>
      <c r="I9" s="754"/>
    </row>
    <row r="10" spans="1:9" ht="15">
      <c r="A10" s="277"/>
      <c r="B10" s="278"/>
      <c r="C10" s="279"/>
      <c r="D10" s="279"/>
      <c r="E10" s="279"/>
      <c r="F10" s="278"/>
      <c r="G10" s="280"/>
      <c r="H10" s="281"/>
      <c r="I10" s="282"/>
    </row>
    <row r="11" spans="1:9" ht="15">
      <c r="A11" s="755" t="s">
        <v>700</v>
      </c>
      <c r="B11" s="756"/>
      <c r="C11" s="756"/>
      <c r="D11" s="756"/>
      <c r="E11" s="756"/>
      <c r="F11" s="756"/>
      <c r="G11" s="756"/>
      <c r="H11" s="756"/>
      <c r="I11" s="757"/>
    </row>
    <row r="12" spans="1:9" ht="15">
      <c r="A12" s="283" t="s">
        <v>701</v>
      </c>
      <c r="B12" s="284" t="s">
        <v>702</v>
      </c>
      <c r="C12" s="758" t="s">
        <v>664</v>
      </c>
      <c r="D12" s="759"/>
      <c r="E12" s="760"/>
      <c r="F12" s="284" t="s">
        <v>365</v>
      </c>
      <c r="G12" s="284" t="s">
        <v>703</v>
      </c>
      <c r="H12" s="284" t="s">
        <v>704</v>
      </c>
      <c r="I12" s="285" t="s">
        <v>705</v>
      </c>
    </row>
    <row r="13" spans="1:9" ht="14.25">
      <c r="A13" s="286">
        <v>10101</v>
      </c>
      <c r="B13" s="287" t="s">
        <v>86</v>
      </c>
      <c r="C13" s="761" t="s">
        <v>725</v>
      </c>
      <c r="D13" s="762" t="s">
        <v>706</v>
      </c>
      <c r="E13" s="763" t="s">
        <v>706</v>
      </c>
      <c r="F13" s="288" t="s">
        <v>707</v>
      </c>
      <c r="G13" s="289">
        <v>0.232</v>
      </c>
      <c r="H13" s="290">
        <v>4.14</v>
      </c>
      <c r="I13" s="291">
        <f>G13*H13</f>
        <v>0.96</v>
      </c>
    </row>
    <row r="14" spans="1:9" ht="14.25">
      <c r="A14" s="286">
        <v>10150</v>
      </c>
      <c r="B14" s="287" t="s">
        <v>86</v>
      </c>
      <c r="C14" s="761" t="s">
        <v>726</v>
      </c>
      <c r="D14" s="762" t="s">
        <v>708</v>
      </c>
      <c r="E14" s="763" t="s">
        <v>708</v>
      </c>
      <c r="F14" s="288" t="s">
        <v>707</v>
      </c>
      <c r="G14" s="292">
        <v>0.23</v>
      </c>
      <c r="H14" s="290">
        <v>4.9</v>
      </c>
      <c r="I14" s="291">
        <f>G14*H14</f>
        <v>1.13</v>
      </c>
    </row>
    <row r="15" spans="1:9" ht="15">
      <c r="A15" s="293"/>
      <c r="B15" s="287"/>
      <c r="C15" s="764"/>
      <c r="D15" s="765"/>
      <c r="E15" s="766"/>
      <c r="F15" s="288"/>
      <c r="G15" s="288"/>
      <c r="H15" s="288"/>
      <c r="I15" s="291"/>
    </row>
    <row r="16" spans="1:9" ht="49.5" customHeight="1">
      <c r="A16" s="294"/>
      <c r="B16" s="295"/>
      <c r="C16" s="764" t="s">
        <v>727</v>
      </c>
      <c r="D16" s="765"/>
      <c r="E16" s="766"/>
      <c r="F16" s="295"/>
      <c r="G16" s="295"/>
      <c r="H16" s="295"/>
      <c r="I16" s="296"/>
    </row>
    <row r="17" spans="1:9" ht="15">
      <c r="A17" s="293"/>
      <c r="B17" s="287"/>
      <c r="C17" s="764"/>
      <c r="D17" s="765"/>
      <c r="E17" s="766"/>
      <c r="F17" s="288"/>
      <c r="G17" s="288"/>
      <c r="H17" s="288"/>
      <c r="I17" s="291"/>
    </row>
    <row r="18" spans="1:9" ht="14.25">
      <c r="A18" s="767" t="s">
        <v>709</v>
      </c>
      <c r="B18" s="768"/>
      <c r="C18" s="768"/>
      <c r="D18" s="768"/>
      <c r="E18" s="768"/>
      <c r="F18" s="768"/>
      <c r="G18" s="768"/>
      <c r="H18" s="769"/>
      <c r="I18" s="297">
        <f>SUM(I13:I14)</f>
        <v>2.09</v>
      </c>
    </row>
    <row r="19" spans="1:9" ht="14.25">
      <c r="A19" s="770"/>
      <c r="B19" s="771"/>
      <c r="C19" s="771"/>
      <c r="D19" s="771"/>
      <c r="E19" s="771"/>
      <c r="F19" s="771"/>
      <c r="G19" s="771"/>
      <c r="H19" s="771"/>
      <c r="I19" s="772"/>
    </row>
    <row r="20" spans="1:9" ht="15">
      <c r="A20" s="755" t="s">
        <v>710</v>
      </c>
      <c r="B20" s="756"/>
      <c r="C20" s="756"/>
      <c r="D20" s="756"/>
      <c r="E20" s="756"/>
      <c r="F20" s="756"/>
      <c r="G20" s="756"/>
      <c r="H20" s="756"/>
      <c r="I20" s="757"/>
    </row>
    <row r="21" spans="1:9" ht="15">
      <c r="A21" s="283" t="s">
        <v>701</v>
      </c>
      <c r="B21" s="284" t="s">
        <v>702</v>
      </c>
      <c r="C21" s="758" t="s">
        <v>664</v>
      </c>
      <c r="D21" s="759"/>
      <c r="E21" s="760"/>
      <c r="F21" s="284" t="s">
        <v>365</v>
      </c>
      <c r="G21" s="284" t="s">
        <v>703</v>
      </c>
      <c r="H21" s="284" t="s">
        <v>704</v>
      </c>
      <c r="I21" s="285" t="s">
        <v>705</v>
      </c>
    </row>
    <row r="22" spans="1:9" ht="14.25">
      <c r="A22" s="313" t="s">
        <v>711</v>
      </c>
      <c r="B22" s="314" t="s">
        <v>712</v>
      </c>
      <c r="C22" s="761" t="s">
        <v>728</v>
      </c>
      <c r="D22" s="762"/>
      <c r="E22" s="763"/>
      <c r="F22" s="287" t="s">
        <v>365</v>
      </c>
      <c r="G22" s="289">
        <v>0.543</v>
      </c>
      <c r="H22" s="298">
        <v>82.95</v>
      </c>
      <c r="I22" s="299">
        <f>G22*H22</f>
        <v>45.04</v>
      </c>
    </row>
    <row r="23" spans="1:9" ht="50.25" customHeight="1">
      <c r="A23" s="300">
        <v>1607</v>
      </c>
      <c r="B23" s="40" t="s">
        <v>88</v>
      </c>
      <c r="C23" s="773" t="s">
        <v>730</v>
      </c>
      <c r="D23" s="774"/>
      <c r="E23" s="775"/>
      <c r="F23" s="40" t="s">
        <v>365</v>
      </c>
      <c r="G23" s="292">
        <v>1.42</v>
      </c>
      <c r="H23" s="298">
        <v>0.14</v>
      </c>
      <c r="I23" s="299">
        <f>G23*H23</f>
        <v>0.2</v>
      </c>
    </row>
    <row r="24" spans="1:12" ht="31.5" customHeight="1">
      <c r="A24" s="286"/>
      <c r="B24" s="287"/>
      <c r="C24" s="773"/>
      <c r="D24" s="776"/>
      <c r="E24" s="777"/>
      <c r="F24" s="287"/>
      <c r="G24" s="292"/>
      <c r="H24" s="298"/>
      <c r="I24" s="301"/>
      <c r="L24" s="43"/>
    </row>
    <row r="25" spans="1:9" ht="31.5" customHeight="1">
      <c r="A25" s="286"/>
      <c r="B25" s="287"/>
      <c r="C25" s="778"/>
      <c r="D25" s="779"/>
      <c r="E25" s="780"/>
      <c r="F25" s="287"/>
      <c r="G25" s="302"/>
      <c r="H25" s="298"/>
      <c r="I25" s="301"/>
    </row>
    <row r="26" spans="1:9" ht="36.75" customHeight="1">
      <c r="A26" s="315"/>
      <c r="B26" s="316"/>
      <c r="C26" s="781"/>
      <c r="D26" s="782"/>
      <c r="E26" s="783"/>
      <c r="F26" s="317"/>
      <c r="G26" s="318"/>
      <c r="H26" s="319"/>
      <c r="I26" s="320"/>
    </row>
    <row r="27" spans="1:9" ht="33" customHeight="1">
      <c r="A27" s="303"/>
      <c r="B27" s="304"/>
      <c r="C27" s="784"/>
      <c r="D27" s="785"/>
      <c r="E27" s="786"/>
      <c r="F27" s="305"/>
      <c r="G27" s="306"/>
      <c r="H27" s="307"/>
      <c r="I27" s="308"/>
    </row>
    <row r="28" spans="1:9" ht="14.25">
      <c r="A28" s="767" t="s">
        <v>713</v>
      </c>
      <c r="B28" s="768"/>
      <c r="C28" s="768"/>
      <c r="D28" s="768"/>
      <c r="E28" s="768"/>
      <c r="F28" s="768"/>
      <c r="G28" s="768"/>
      <c r="H28" s="769"/>
      <c r="I28" s="297">
        <f>SUM(I22:I27)</f>
        <v>45.24</v>
      </c>
    </row>
    <row r="29" spans="1:9" ht="14.25">
      <c r="A29" s="770"/>
      <c r="B29" s="771"/>
      <c r="C29" s="771"/>
      <c r="D29" s="771"/>
      <c r="E29" s="771"/>
      <c r="F29" s="771"/>
      <c r="G29" s="771"/>
      <c r="H29" s="771"/>
      <c r="I29" s="772"/>
    </row>
    <row r="30" spans="1:9" ht="15">
      <c r="A30" s="755" t="s">
        <v>714</v>
      </c>
      <c r="B30" s="756"/>
      <c r="C30" s="756"/>
      <c r="D30" s="756"/>
      <c r="E30" s="756"/>
      <c r="F30" s="756"/>
      <c r="G30" s="756"/>
      <c r="H30" s="756"/>
      <c r="I30" s="757"/>
    </row>
    <row r="31" spans="1:9" ht="15">
      <c r="A31" s="309" t="s">
        <v>701</v>
      </c>
      <c r="B31" s="310" t="s">
        <v>702</v>
      </c>
      <c r="C31" s="790" t="s">
        <v>664</v>
      </c>
      <c r="D31" s="791"/>
      <c r="E31" s="792"/>
      <c r="F31" s="310" t="s">
        <v>365</v>
      </c>
      <c r="G31" s="310" t="s">
        <v>703</v>
      </c>
      <c r="H31" s="310" t="s">
        <v>704</v>
      </c>
      <c r="I31" s="311" t="s">
        <v>705</v>
      </c>
    </row>
    <row r="32" spans="1:9" ht="14.25">
      <c r="A32" s="286"/>
      <c r="B32" s="287"/>
      <c r="C32" s="778"/>
      <c r="D32" s="793"/>
      <c r="E32" s="794"/>
      <c r="F32" s="287"/>
      <c r="G32" s="287"/>
      <c r="H32" s="298"/>
      <c r="I32" s="301"/>
    </row>
    <row r="33" spans="1:9" ht="14.25">
      <c r="A33" s="294"/>
      <c r="B33" s="295"/>
      <c r="C33" s="778"/>
      <c r="D33" s="779"/>
      <c r="E33" s="780"/>
      <c r="F33" s="295"/>
      <c r="G33" s="295"/>
      <c r="H33" s="295"/>
      <c r="I33" s="296"/>
    </row>
    <row r="34" spans="1:9" ht="15">
      <c r="A34" s="294"/>
      <c r="B34" s="295"/>
      <c r="C34" s="764"/>
      <c r="D34" s="765"/>
      <c r="E34" s="766"/>
      <c r="F34" s="295"/>
      <c r="G34" s="295"/>
      <c r="H34" s="295"/>
      <c r="I34" s="296"/>
    </row>
    <row r="35" spans="1:9" ht="14.25">
      <c r="A35" s="767" t="s">
        <v>715</v>
      </c>
      <c r="B35" s="768"/>
      <c r="C35" s="768"/>
      <c r="D35" s="768"/>
      <c r="E35" s="768"/>
      <c r="F35" s="768"/>
      <c r="G35" s="768"/>
      <c r="H35" s="769"/>
      <c r="I35" s="297"/>
    </row>
    <row r="36" spans="1:9" ht="14.25">
      <c r="A36" s="770"/>
      <c r="B36" s="771"/>
      <c r="C36" s="771"/>
      <c r="D36" s="771"/>
      <c r="E36" s="771"/>
      <c r="F36" s="771"/>
      <c r="G36" s="771"/>
      <c r="H36" s="771"/>
      <c r="I36" s="772"/>
    </row>
    <row r="37" spans="1:9" ht="15">
      <c r="A37" s="755" t="s">
        <v>716</v>
      </c>
      <c r="B37" s="756"/>
      <c r="C37" s="756"/>
      <c r="D37" s="756"/>
      <c r="E37" s="756"/>
      <c r="F37" s="756"/>
      <c r="G37" s="756"/>
      <c r="H37" s="756"/>
      <c r="I37" s="757"/>
    </row>
    <row r="38" spans="1:9" ht="15">
      <c r="A38" s="787" t="s">
        <v>717</v>
      </c>
      <c r="B38" s="788"/>
      <c r="C38" s="788"/>
      <c r="D38" s="788"/>
      <c r="E38" s="788"/>
      <c r="F38" s="788"/>
      <c r="G38" s="788"/>
      <c r="H38" s="789"/>
      <c r="I38" s="297">
        <f>I18</f>
        <v>2.09</v>
      </c>
    </row>
    <row r="39" spans="1:9" ht="15">
      <c r="A39" s="787" t="s">
        <v>718</v>
      </c>
      <c r="B39" s="788"/>
      <c r="C39" s="788"/>
      <c r="D39" s="788"/>
      <c r="E39" s="788"/>
      <c r="F39" s="788"/>
      <c r="G39" s="788"/>
      <c r="H39" s="789"/>
      <c r="I39" s="297">
        <f>I28</f>
        <v>45.24</v>
      </c>
    </row>
    <row r="40" spans="1:9" ht="15">
      <c r="A40" s="787" t="s">
        <v>715</v>
      </c>
      <c r="B40" s="788"/>
      <c r="C40" s="788"/>
      <c r="D40" s="788"/>
      <c r="E40" s="788"/>
      <c r="F40" s="788"/>
      <c r="G40" s="788"/>
      <c r="H40" s="789"/>
      <c r="I40" s="297">
        <f>I35</f>
        <v>0</v>
      </c>
    </row>
    <row r="41" spans="1:9" ht="15">
      <c r="A41" s="787" t="s">
        <v>719</v>
      </c>
      <c r="B41" s="788"/>
      <c r="C41" s="788"/>
      <c r="D41" s="788"/>
      <c r="E41" s="788"/>
      <c r="F41" s="788"/>
      <c r="G41" s="788"/>
      <c r="H41" s="789"/>
      <c r="I41" s="297">
        <f>I38*1.2833</f>
        <v>2.68</v>
      </c>
    </row>
    <row r="42" spans="1:9" ht="15">
      <c r="A42" s="787" t="s">
        <v>720</v>
      </c>
      <c r="B42" s="788"/>
      <c r="C42" s="788"/>
      <c r="D42" s="788"/>
      <c r="E42" s="788"/>
      <c r="F42" s="788"/>
      <c r="G42" s="788"/>
      <c r="H42" s="789"/>
      <c r="I42" s="297">
        <f>SUM(I38:I41)</f>
        <v>50.01</v>
      </c>
    </row>
    <row r="43" spans="1:9" ht="15">
      <c r="A43" s="787" t="s">
        <v>729</v>
      </c>
      <c r="B43" s="788"/>
      <c r="C43" s="788"/>
      <c r="D43" s="788"/>
      <c r="E43" s="788"/>
      <c r="F43" s="788"/>
      <c r="G43" s="788"/>
      <c r="H43" s="789"/>
      <c r="I43" s="297">
        <f>I42*30.9%</f>
        <v>15.45</v>
      </c>
    </row>
    <row r="44" spans="1:9" ht="15">
      <c r="A44" s="795" t="s">
        <v>721</v>
      </c>
      <c r="B44" s="796"/>
      <c r="C44" s="796"/>
      <c r="D44" s="796"/>
      <c r="E44" s="796"/>
      <c r="F44" s="796"/>
      <c r="G44" s="796"/>
      <c r="H44" s="796"/>
      <c r="I44" s="312">
        <f>I42+I43</f>
        <v>65.46</v>
      </c>
    </row>
    <row r="45" spans="1:9" ht="15" thickBot="1">
      <c r="A45" s="797"/>
      <c r="B45" s="798"/>
      <c r="C45" s="798"/>
      <c r="D45" s="798"/>
      <c r="E45" s="798"/>
      <c r="F45" s="798"/>
      <c r="G45" s="798"/>
      <c r="H45" s="798"/>
      <c r="I45" s="799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7:E27"/>
    <mergeCell ref="C22:E22"/>
    <mergeCell ref="C23:E23"/>
    <mergeCell ref="C24:E24"/>
    <mergeCell ref="C25:E25"/>
    <mergeCell ref="C26:E26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2" sqref="I2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740" t="s">
        <v>354</v>
      </c>
      <c r="B1" s="741"/>
      <c r="C1" s="741"/>
      <c r="D1" s="741"/>
      <c r="E1" s="741"/>
      <c r="F1" s="741"/>
      <c r="G1" s="741"/>
      <c r="H1" s="741"/>
      <c r="I1" s="265"/>
    </row>
    <row r="2" spans="1:9" ht="15.75">
      <c r="A2" s="742"/>
      <c r="B2" s="743"/>
      <c r="C2" s="743"/>
      <c r="D2" s="743"/>
      <c r="E2" s="743"/>
      <c r="F2" s="743"/>
      <c r="G2" s="743"/>
      <c r="H2" s="743"/>
      <c r="I2" s="266"/>
    </row>
    <row r="3" spans="1:9" ht="15.75">
      <c r="A3" s="742"/>
      <c r="B3" s="743"/>
      <c r="C3" s="743"/>
      <c r="D3" s="743"/>
      <c r="E3" s="743"/>
      <c r="F3" s="743"/>
      <c r="G3" s="743"/>
      <c r="H3" s="743"/>
      <c r="I3" s="266"/>
    </row>
    <row r="4" spans="1:9" ht="15.75">
      <c r="A4" s="267"/>
      <c r="B4" s="268"/>
      <c r="C4" s="744" t="s">
        <v>722</v>
      </c>
      <c r="D4" s="744"/>
      <c r="E4" s="744"/>
      <c r="F4" s="745"/>
      <c r="G4" s="269" t="s">
        <v>694</v>
      </c>
      <c r="H4" s="269" t="s">
        <v>695</v>
      </c>
      <c r="I4" s="746" t="s">
        <v>696</v>
      </c>
    </row>
    <row r="5" spans="1:9" ht="15.75">
      <c r="A5" s="267"/>
      <c r="B5" s="270"/>
      <c r="C5" s="747" t="s">
        <v>723</v>
      </c>
      <c r="D5" s="747"/>
      <c r="E5" s="747"/>
      <c r="F5" s="748"/>
      <c r="G5" s="271">
        <v>1.2833</v>
      </c>
      <c r="H5" s="272">
        <v>0.309</v>
      </c>
      <c r="I5" s="746"/>
    </row>
    <row r="6" spans="1:9" ht="15">
      <c r="A6" s="749" t="s">
        <v>697</v>
      </c>
      <c r="B6" s="750"/>
      <c r="C6" s="750"/>
      <c r="D6" s="750"/>
      <c r="E6" s="750"/>
      <c r="F6" s="750"/>
      <c r="G6" s="750"/>
      <c r="H6" s="750"/>
      <c r="I6" s="273">
        <v>43313</v>
      </c>
    </row>
    <row r="7" spans="1:11" ht="15">
      <c r="A7" s="749"/>
      <c r="B7" s="750"/>
      <c r="C7" s="750"/>
      <c r="D7" s="750"/>
      <c r="E7" s="750"/>
      <c r="F7" s="750"/>
      <c r="G7" s="750"/>
      <c r="H7" s="750"/>
      <c r="I7" s="274" t="s">
        <v>927</v>
      </c>
      <c r="K7" s="492"/>
    </row>
    <row r="8" spans="1:9" ht="15">
      <c r="A8" s="275" t="s">
        <v>698</v>
      </c>
      <c r="B8" s="751" t="s">
        <v>631</v>
      </c>
      <c r="C8" s="751"/>
      <c r="D8" s="751"/>
      <c r="E8" s="751"/>
      <c r="F8" s="751"/>
      <c r="G8" s="751"/>
      <c r="H8" s="751"/>
      <c r="I8" s="752"/>
    </row>
    <row r="9" spans="1:11" ht="15">
      <c r="A9" s="276" t="s">
        <v>699</v>
      </c>
      <c r="B9" s="753" t="s">
        <v>366</v>
      </c>
      <c r="C9" s="753"/>
      <c r="D9" s="753"/>
      <c r="E9" s="753"/>
      <c r="F9" s="753"/>
      <c r="G9" s="753"/>
      <c r="H9" s="753"/>
      <c r="I9" s="754"/>
      <c r="K9" s="492"/>
    </row>
    <row r="10" spans="1:9" ht="15">
      <c r="A10" s="277"/>
      <c r="B10" s="278"/>
      <c r="C10" s="279"/>
      <c r="D10" s="279"/>
      <c r="E10" s="279"/>
      <c r="F10" s="278"/>
      <c r="G10" s="280"/>
      <c r="H10" s="281"/>
      <c r="I10" s="282"/>
    </row>
    <row r="11" spans="1:9" ht="15">
      <c r="A11" s="755" t="s">
        <v>700</v>
      </c>
      <c r="B11" s="756"/>
      <c r="C11" s="756"/>
      <c r="D11" s="756"/>
      <c r="E11" s="756"/>
      <c r="F11" s="756"/>
      <c r="G11" s="756"/>
      <c r="H11" s="756"/>
      <c r="I11" s="757"/>
    </row>
    <row r="12" spans="1:9" ht="15">
      <c r="A12" s="283" t="s">
        <v>701</v>
      </c>
      <c r="B12" s="284" t="s">
        <v>702</v>
      </c>
      <c r="C12" s="758" t="s">
        <v>664</v>
      </c>
      <c r="D12" s="759"/>
      <c r="E12" s="760"/>
      <c r="F12" s="284" t="s">
        <v>365</v>
      </c>
      <c r="G12" s="284" t="s">
        <v>703</v>
      </c>
      <c r="H12" s="284" t="s">
        <v>704</v>
      </c>
      <c r="I12" s="285" t="s">
        <v>705</v>
      </c>
    </row>
    <row r="13" spans="1:9" ht="14.25">
      <c r="A13" s="489">
        <v>10106</v>
      </c>
      <c r="B13" s="287" t="s">
        <v>86</v>
      </c>
      <c r="C13" s="800" t="s">
        <v>928</v>
      </c>
      <c r="D13" s="762" t="s">
        <v>706</v>
      </c>
      <c r="E13" s="763" t="s">
        <v>706</v>
      </c>
      <c r="F13" s="288" t="s">
        <v>707</v>
      </c>
      <c r="G13" s="289">
        <v>0.31</v>
      </c>
      <c r="H13" s="290">
        <v>6.42</v>
      </c>
      <c r="I13" s="291">
        <f>G13*H13</f>
        <v>1.99</v>
      </c>
    </row>
    <row r="14" spans="1:9" ht="14.25">
      <c r="A14" s="489">
        <v>10146</v>
      </c>
      <c r="B14" s="287" t="s">
        <v>86</v>
      </c>
      <c r="C14" s="800" t="s">
        <v>914</v>
      </c>
      <c r="D14" s="762" t="s">
        <v>708</v>
      </c>
      <c r="E14" s="763" t="s">
        <v>708</v>
      </c>
      <c r="F14" s="288" t="s">
        <v>707</v>
      </c>
      <c r="G14" s="289">
        <v>0.17</v>
      </c>
      <c r="H14" s="290">
        <v>4.72</v>
      </c>
      <c r="I14" s="291">
        <f>G14*H14</f>
        <v>0.8</v>
      </c>
    </row>
    <row r="15" spans="1:9" ht="15">
      <c r="A15" s="293"/>
      <c r="B15" s="287"/>
      <c r="C15" s="764"/>
      <c r="D15" s="765"/>
      <c r="E15" s="766"/>
      <c r="F15" s="288"/>
      <c r="G15" s="288"/>
      <c r="H15" s="288"/>
      <c r="I15" s="291"/>
    </row>
    <row r="16" spans="1:9" ht="15" customHeight="1">
      <c r="A16" s="294"/>
      <c r="B16" s="295"/>
      <c r="C16" s="764"/>
      <c r="D16" s="765"/>
      <c r="E16" s="766"/>
      <c r="F16" s="295"/>
      <c r="G16" s="295"/>
      <c r="H16" s="295"/>
      <c r="I16" s="296"/>
    </row>
    <row r="17" spans="1:9" ht="15">
      <c r="A17" s="293"/>
      <c r="B17" s="287"/>
      <c r="C17" s="764"/>
      <c r="D17" s="765"/>
      <c r="E17" s="766"/>
      <c r="F17" s="288"/>
      <c r="G17" s="288"/>
      <c r="H17" s="288"/>
      <c r="I17" s="291"/>
    </row>
    <row r="18" spans="1:9" ht="14.25">
      <c r="A18" s="767" t="s">
        <v>709</v>
      </c>
      <c r="B18" s="768"/>
      <c r="C18" s="768"/>
      <c r="D18" s="768"/>
      <c r="E18" s="768"/>
      <c r="F18" s="768"/>
      <c r="G18" s="768"/>
      <c r="H18" s="769"/>
      <c r="I18" s="297">
        <f>SUM(I13:I14)</f>
        <v>2.79</v>
      </c>
    </row>
    <row r="19" spans="1:9" ht="14.25">
      <c r="A19" s="770"/>
      <c r="B19" s="771"/>
      <c r="C19" s="771"/>
      <c r="D19" s="771"/>
      <c r="E19" s="771"/>
      <c r="F19" s="771"/>
      <c r="G19" s="771"/>
      <c r="H19" s="771"/>
      <c r="I19" s="772"/>
    </row>
    <row r="20" spans="1:9" ht="15">
      <c r="A20" s="755" t="s">
        <v>710</v>
      </c>
      <c r="B20" s="756"/>
      <c r="C20" s="756"/>
      <c r="D20" s="756"/>
      <c r="E20" s="756"/>
      <c r="F20" s="756"/>
      <c r="G20" s="756"/>
      <c r="H20" s="756"/>
      <c r="I20" s="757"/>
    </row>
    <row r="21" spans="1:9" ht="15">
      <c r="A21" s="283" t="s">
        <v>701</v>
      </c>
      <c r="B21" s="284" t="s">
        <v>702</v>
      </c>
      <c r="C21" s="758" t="s">
        <v>664</v>
      </c>
      <c r="D21" s="759"/>
      <c r="E21" s="760"/>
      <c r="F21" s="284" t="s">
        <v>365</v>
      </c>
      <c r="G21" s="284" t="s">
        <v>703</v>
      </c>
      <c r="H21" s="284" t="s">
        <v>704</v>
      </c>
      <c r="I21" s="285" t="s">
        <v>705</v>
      </c>
    </row>
    <row r="22" spans="1:9" ht="24" customHeight="1">
      <c r="A22" s="489">
        <v>20510</v>
      </c>
      <c r="B22" s="314" t="s">
        <v>86</v>
      </c>
      <c r="C22" s="804" t="s">
        <v>929</v>
      </c>
      <c r="D22" s="805"/>
      <c r="E22" s="806"/>
      <c r="F22" s="40" t="s">
        <v>441</v>
      </c>
      <c r="G22" s="491">
        <v>8.62</v>
      </c>
      <c r="H22" s="298">
        <v>0.49</v>
      </c>
      <c r="I22" s="299">
        <f>G22*H22</f>
        <v>4.22</v>
      </c>
    </row>
    <row r="23" spans="1:12" ht="39" customHeight="1">
      <c r="A23" s="489">
        <v>1292</v>
      </c>
      <c r="B23" s="40" t="s">
        <v>88</v>
      </c>
      <c r="C23" s="801" t="s">
        <v>930</v>
      </c>
      <c r="D23" s="776"/>
      <c r="E23" s="777"/>
      <c r="F23" s="40" t="s">
        <v>366</v>
      </c>
      <c r="G23" s="292">
        <v>1.07</v>
      </c>
      <c r="H23" s="298">
        <v>29.98</v>
      </c>
      <c r="I23" s="299">
        <f>G23*H23</f>
        <v>32.08</v>
      </c>
      <c r="L23" s="43"/>
    </row>
    <row r="24" spans="1:12" ht="31.5" customHeight="1">
      <c r="A24" s="489">
        <v>20505</v>
      </c>
      <c r="B24" s="40" t="s">
        <v>86</v>
      </c>
      <c r="C24" s="773" t="s">
        <v>931</v>
      </c>
      <c r="D24" s="776"/>
      <c r="E24" s="777"/>
      <c r="F24" s="40" t="s">
        <v>441</v>
      </c>
      <c r="G24" s="490">
        <v>0.14</v>
      </c>
      <c r="H24" s="298">
        <v>3.31</v>
      </c>
      <c r="I24" s="299">
        <f>G24*H24</f>
        <v>0.46</v>
      </c>
      <c r="L24" s="43"/>
    </row>
    <row r="25" spans="1:9" ht="31.5" customHeight="1">
      <c r="A25" s="489"/>
      <c r="B25" s="40"/>
      <c r="C25" s="773"/>
      <c r="D25" s="776"/>
      <c r="E25" s="777"/>
      <c r="F25" s="40"/>
      <c r="G25" s="490"/>
      <c r="H25" s="298"/>
      <c r="I25" s="299"/>
    </row>
    <row r="26" spans="1:9" ht="36.75" customHeight="1">
      <c r="A26" s="489"/>
      <c r="B26" s="40"/>
      <c r="C26" s="773"/>
      <c r="D26" s="776"/>
      <c r="E26" s="777"/>
      <c r="F26" s="40"/>
      <c r="G26" s="490"/>
      <c r="H26" s="298"/>
      <c r="I26" s="299"/>
    </row>
    <row r="27" spans="1:9" ht="45.75" customHeight="1">
      <c r="A27" s="489"/>
      <c r="B27" s="40"/>
      <c r="C27" s="801"/>
      <c r="D27" s="776"/>
      <c r="E27" s="777"/>
      <c r="F27" s="40"/>
      <c r="G27" s="490"/>
      <c r="H27" s="298"/>
      <c r="I27" s="299"/>
    </row>
    <row r="28" spans="1:9" ht="14.25">
      <c r="A28" s="802" t="s">
        <v>713</v>
      </c>
      <c r="B28" s="768"/>
      <c r="C28" s="768"/>
      <c r="D28" s="768"/>
      <c r="E28" s="768"/>
      <c r="F28" s="768"/>
      <c r="G28" s="768"/>
      <c r="H28" s="769"/>
      <c r="I28" s="297">
        <f>SUM(I22:I27)</f>
        <v>36.76</v>
      </c>
    </row>
    <row r="29" spans="1:9" ht="14.25">
      <c r="A29" s="770"/>
      <c r="B29" s="771"/>
      <c r="C29" s="771"/>
      <c r="D29" s="771"/>
      <c r="E29" s="771"/>
      <c r="F29" s="771"/>
      <c r="G29" s="771"/>
      <c r="H29" s="771"/>
      <c r="I29" s="772"/>
    </row>
    <row r="30" spans="1:9" ht="15">
      <c r="A30" s="755" t="s">
        <v>714</v>
      </c>
      <c r="B30" s="756"/>
      <c r="C30" s="756"/>
      <c r="D30" s="756"/>
      <c r="E30" s="756"/>
      <c r="F30" s="756"/>
      <c r="G30" s="756"/>
      <c r="H30" s="756"/>
      <c r="I30" s="757"/>
    </row>
    <row r="31" spans="1:9" ht="15">
      <c r="A31" s="309" t="s">
        <v>701</v>
      </c>
      <c r="B31" s="310" t="s">
        <v>702</v>
      </c>
      <c r="C31" s="790" t="s">
        <v>664</v>
      </c>
      <c r="D31" s="791"/>
      <c r="E31" s="792"/>
      <c r="F31" s="310" t="s">
        <v>365</v>
      </c>
      <c r="G31" s="310" t="s">
        <v>703</v>
      </c>
      <c r="H31" s="310" t="s">
        <v>704</v>
      </c>
      <c r="I31" s="311" t="s">
        <v>705</v>
      </c>
    </row>
    <row r="32" spans="1:9" ht="14.25">
      <c r="A32" s="286"/>
      <c r="B32" s="287"/>
      <c r="C32" s="778"/>
      <c r="D32" s="793"/>
      <c r="E32" s="794"/>
      <c r="F32" s="287"/>
      <c r="G32" s="287"/>
      <c r="H32" s="298"/>
      <c r="I32" s="301"/>
    </row>
    <row r="33" spans="1:9" ht="14.25">
      <c r="A33" s="294"/>
      <c r="B33" s="295"/>
      <c r="C33" s="778"/>
      <c r="D33" s="779"/>
      <c r="E33" s="780"/>
      <c r="F33" s="295"/>
      <c r="G33" s="295"/>
      <c r="H33" s="295"/>
      <c r="I33" s="296"/>
    </row>
    <row r="34" spans="1:9" ht="15">
      <c r="A34" s="294"/>
      <c r="B34" s="295"/>
      <c r="C34" s="764"/>
      <c r="D34" s="765"/>
      <c r="E34" s="766"/>
      <c r="F34" s="295"/>
      <c r="G34" s="295"/>
      <c r="H34" s="295"/>
      <c r="I34" s="296"/>
    </row>
    <row r="35" spans="1:9" ht="14.25">
      <c r="A35" s="767" t="s">
        <v>715</v>
      </c>
      <c r="B35" s="768"/>
      <c r="C35" s="768"/>
      <c r="D35" s="768"/>
      <c r="E35" s="768"/>
      <c r="F35" s="768"/>
      <c r="G35" s="768"/>
      <c r="H35" s="769"/>
      <c r="I35" s="297"/>
    </row>
    <row r="36" spans="1:9" ht="14.25">
      <c r="A36" s="770"/>
      <c r="B36" s="771"/>
      <c r="C36" s="771"/>
      <c r="D36" s="771"/>
      <c r="E36" s="771"/>
      <c r="F36" s="771"/>
      <c r="G36" s="771"/>
      <c r="H36" s="771"/>
      <c r="I36" s="772"/>
    </row>
    <row r="37" spans="1:9" ht="15">
      <c r="A37" s="755" t="s">
        <v>716</v>
      </c>
      <c r="B37" s="756"/>
      <c r="C37" s="756"/>
      <c r="D37" s="756"/>
      <c r="E37" s="756"/>
      <c r="F37" s="756"/>
      <c r="G37" s="756"/>
      <c r="H37" s="756"/>
      <c r="I37" s="757"/>
    </row>
    <row r="38" spans="1:9" ht="15">
      <c r="A38" s="787" t="s">
        <v>717</v>
      </c>
      <c r="B38" s="788"/>
      <c r="C38" s="788"/>
      <c r="D38" s="788"/>
      <c r="E38" s="788"/>
      <c r="F38" s="788"/>
      <c r="G38" s="788"/>
      <c r="H38" s="789"/>
      <c r="I38" s="297">
        <f>I18</f>
        <v>2.79</v>
      </c>
    </row>
    <row r="39" spans="1:9" ht="15">
      <c r="A39" s="787" t="s">
        <v>718</v>
      </c>
      <c r="B39" s="788"/>
      <c r="C39" s="788"/>
      <c r="D39" s="788"/>
      <c r="E39" s="788"/>
      <c r="F39" s="788"/>
      <c r="G39" s="788"/>
      <c r="H39" s="789"/>
      <c r="I39" s="297">
        <f>I28</f>
        <v>36.76</v>
      </c>
    </row>
    <row r="40" spans="1:9" ht="15">
      <c r="A40" s="787" t="s">
        <v>715</v>
      </c>
      <c r="B40" s="788"/>
      <c r="C40" s="788"/>
      <c r="D40" s="788"/>
      <c r="E40" s="788"/>
      <c r="F40" s="788"/>
      <c r="G40" s="788"/>
      <c r="H40" s="789"/>
      <c r="I40" s="297">
        <f>I35</f>
        <v>0</v>
      </c>
    </row>
    <row r="41" spans="1:9" ht="15">
      <c r="A41" s="787" t="s">
        <v>719</v>
      </c>
      <c r="B41" s="788"/>
      <c r="C41" s="788"/>
      <c r="D41" s="788"/>
      <c r="E41" s="788"/>
      <c r="F41" s="788"/>
      <c r="G41" s="788"/>
      <c r="H41" s="789"/>
      <c r="I41" s="297">
        <f>I38*1.2833</f>
        <v>3.58</v>
      </c>
    </row>
    <row r="42" spans="1:9" ht="15">
      <c r="A42" s="787" t="s">
        <v>720</v>
      </c>
      <c r="B42" s="788"/>
      <c r="C42" s="788"/>
      <c r="D42" s="788"/>
      <c r="E42" s="788"/>
      <c r="F42" s="788"/>
      <c r="G42" s="788"/>
      <c r="H42" s="789"/>
      <c r="I42" s="297">
        <f>SUM(I38:I41)</f>
        <v>43.13</v>
      </c>
    </row>
    <row r="43" spans="1:9" ht="15">
      <c r="A43" s="787" t="s">
        <v>729</v>
      </c>
      <c r="B43" s="788"/>
      <c r="C43" s="788"/>
      <c r="D43" s="788"/>
      <c r="E43" s="788"/>
      <c r="F43" s="788"/>
      <c r="G43" s="788"/>
      <c r="H43" s="789"/>
      <c r="I43" s="297">
        <f>I42*30.9%</f>
        <v>13.33</v>
      </c>
    </row>
    <row r="44" spans="1:9" ht="15">
      <c r="A44" s="795" t="s">
        <v>721</v>
      </c>
      <c r="B44" s="796"/>
      <c r="C44" s="796"/>
      <c r="D44" s="796"/>
      <c r="E44" s="796"/>
      <c r="F44" s="796"/>
      <c r="G44" s="796"/>
      <c r="H44" s="796"/>
      <c r="I44" s="312">
        <f>I42+I43</f>
        <v>56.46</v>
      </c>
    </row>
    <row r="45" spans="1:9" ht="15" thickBot="1">
      <c r="A45" s="797"/>
      <c r="B45" s="798"/>
      <c r="C45" s="798"/>
      <c r="D45" s="798"/>
      <c r="E45" s="798"/>
      <c r="F45" s="798"/>
      <c r="G45" s="798"/>
      <c r="H45" s="798"/>
      <c r="I45" s="799"/>
    </row>
  </sheetData>
  <sheetProtection/>
  <mergeCells count="42">
    <mergeCell ref="A1:H3"/>
    <mergeCell ref="C4:F4"/>
    <mergeCell ref="I4:I5"/>
    <mergeCell ref="C5:F5"/>
    <mergeCell ref="A6:H7"/>
    <mergeCell ref="B8:I8"/>
    <mergeCell ref="B9:I9"/>
    <mergeCell ref="A11:I11"/>
    <mergeCell ref="C12:E12"/>
    <mergeCell ref="C13:E13"/>
    <mergeCell ref="C14:E14"/>
    <mergeCell ref="C15:E15"/>
    <mergeCell ref="C16:E16"/>
    <mergeCell ref="C17:E17"/>
    <mergeCell ref="A18:H18"/>
    <mergeCell ref="A19:I19"/>
    <mergeCell ref="A20:I20"/>
    <mergeCell ref="C21:E21"/>
    <mergeCell ref="C22:E22"/>
    <mergeCell ref="C23:E23"/>
    <mergeCell ref="C24:E24"/>
    <mergeCell ref="C25:E25"/>
    <mergeCell ref="C26:E26"/>
    <mergeCell ref="C27:E27"/>
    <mergeCell ref="A28:H28"/>
    <mergeCell ref="A29:I29"/>
    <mergeCell ref="A30:I30"/>
    <mergeCell ref="C31:E31"/>
    <mergeCell ref="C32:E32"/>
    <mergeCell ref="C33:E33"/>
    <mergeCell ref="C34:E34"/>
    <mergeCell ref="A35:H35"/>
    <mergeCell ref="A36:I36"/>
    <mergeCell ref="A37:I37"/>
    <mergeCell ref="A38:H38"/>
    <mergeCell ref="A39:H39"/>
    <mergeCell ref="A40:H40"/>
    <mergeCell ref="A41:H41"/>
    <mergeCell ref="A42:H42"/>
    <mergeCell ref="A43:H43"/>
    <mergeCell ref="A44:H44"/>
    <mergeCell ref="A45:I45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I1" sqref="I1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9" width="13.125" style="0" bestFit="1" customWidth="1"/>
  </cols>
  <sheetData>
    <row r="1" spans="1:9" ht="15.75">
      <c r="A1" s="740" t="s">
        <v>354</v>
      </c>
      <c r="B1" s="741"/>
      <c r="C1" s="741"/>
      <c r="D1" s="741"/>
      <c r="E1" s="741"/>
      <c r="F1" s="741"/>
      <c r="G1" s="741"/>
      <c r="H1" s="741"/>
      <c r="I1" s="265"/>
    </row>
    <row r="2" spans="1:9" ht="15.75">
      <c r="A2" s="742"/>
      <c r="B2" s="743"/>
      <c r="C2" s="743"/>
      <c r="D2" s="743"/>
      <c r="E2" s="743"/>
      <c r="F2" s="743"/>
      <c r="G2" s="743"/>
      <c r="H2" s="743"/>
      <c r="I2" s="266"/>
    </row>
    <row r="3" spans="1:9" ht="15.75">
      <c r="A3" s="742"/>
      <c r="B3" s="743"/>
      <c r="C3" s="743"/>
      <c r="D3" s="743"/>
      <c r="E3" s="743"/>
      <c r="F3" s="743"/>
      <c r="G3" s="743"/>
      <c r="H3" s="743"/>
      <c r="I3" s="266"/>
    </row>
    <row r="4" spans="1:9" ht="15.75">
      <c r="A4" s="267"/>
      <c r="B4" s="268"/>
      <c r="C4" s="744" t="s">
        <v>722</v>
      </c>
      <c r="D4" s="744"/>
      <c r="E4" s="744"/>
      <c r="F4" s="745"/>
      <c r="G4" s="269" t="s">
        <v>694</v>
      </c>
      <c r="H4" s="269" t="s">
        <v>695</v>
      </c>
      <c r="I4" s="746" t="s">
        <v>696</v>
      </c>
    </row>
    <row r="5" spans="1:9" ht="15.75">
      <c r="A5" s="267"/>
      <c r="B5" s="270"/>
      <c r="C5" s="747" t="s">
        <v>723</v>
      </c>
      <c r="D5" s="747"/>
      <c r="E5" s="747"/>
      <c r="F5" s="748"/>
      <c r="G5" s="271">
        <v>1.2833</v>
      </c>
      <c r="H5" s="272">
        <v>0.309</v>
      </c>
      <c r="I5" s="746"/>
    </row>
    <row r="6" spans="1:9" ht="15">
      <c r="A6" s="749" t="s">
        <v>697</v>
      </c>
      <c r="B6" s="750"/>
      <c r="C6" s="750"/>
      <c r="D6" s="750"/>
      <c r="E6" s="750"/>
      <c r="F6" s="750"/>
      <c r="G6" s="750"/>
      <c r="H6" s="750"/>
      <c r="I6" s="273">
        <v>43313</v>
      </c>
    </row>
    <row r="7" spans="1:9" ht="15">
      <c r="A7" s="749"/>
      <c r="B7" s="750"/>
      <c r="C7" s="750"/>
      <c r="D7" s="750"/>
      <c r="E7" s="750"/>
      <c r="F7" s="750"/>
      <c r="G7" s="750"/>
      <c r="H7" s="750"/>
      <c r="I7" s="274" t="s">
        <v>960</v>
      </c>
    </row>
    <row r="8" spans="1:9" ht="15" customHeight="1">
      <c r="A8" s="275" t="s">
        <v>698</v>
      </c>
      <c r="B8" s="753" t="s">
        <v>961</v>
      </c>
      <c r="C8" s="753"/>
      <c r="D8" s="753"/>
      <c r="E8" s="753"/>
      <c r="F8" s="753"/>
      <c r="G8" s="753"/>
      <c r="H8" s="753"/>
      <c r="I8" s="754"/>
    </row>
    <row r="9" spans="1:9" ht="15">
      <c r="A9" s="276" t="s">
        <v>699</v>
      </c>
      <c r="B9" s="753" t="s">
        <v>441</v>
      </c>
      <c r="C9" s="753"/>
      <c r="D9" s="753"/>
      <c r="E9" s="753"/>
      <c r="F9" s="753"/>
      <c r="G9" s="753"/>
      <c r="H9" s="753"/>
      <c r="I9" s="754"/>
    </row>
    <row r="10" spans="1:9" ht="15">
      <c r="A10" s="277"/>
      <c r="B10" s="278"/>
      <c r="C10" s="279"/>
      <c r="D10" s="279"/>
      <c r="E10" s="279"/>
      <c r="F10" s="278"/>
      <c r="G10" s="280"/>
      <c r="H10" s="281"/>
      <c r="I10" s="282"/>
    </row>
    <row r="11" spans="1:12" ht="15">
      <c r="A11" s="755" t="s">
        <v>700</v>
      </c>
      <c r="B11" s="756"/>
      <c r="C11" s="756"/>
      <c r="D11" s="756"/>
      <c r="E11" s="756"/>
      <c r="F11" s="756"/>
      <c r="G11" s="756"/>
      <c r="H11" s="756"/>
      <c r="I11" s="757"/>
      <c r="L11" s="331"/>
    </row>
    <row r="12" spans="1:9" ht="15">
      <c r="A12" s="283" t="s">
        <v>701</v>
      </c>
      <c r="B12" s="284" t="s">
        <v>702</v>
      </c>
      <c r="C12" s="758" t="s">
        <v>664</v>
      </c>
      <c r="D12" s="759"/>
      <c r="E12" s="760"/>
      <c r="F12" s="284" t="s">
        <v>365</v>
      </c>
      <c r="G12" s="284" t="s">
        <v>703</v>
      </c>
      <c r="H12" s="284" t="s">
        <v>704</v>
      </c>
      <c r="I12" s="285" t="s">
        <v>705</v>
      </c>
    </row>
    <row r="13" spans="1:9" ht="14.25">
      <c r="A13" s="489">
        <v>10101</v>
      </c>
      <c r="B13" s="287" t="s">
        <v>86</v>
      </c>
      <c r="C13" s="761" t="s">
        <v>725</v>
      </c>
      <c r="D13" s="762" t="s">
        <v>706</v>
      </c>
      <c r="E13" s="763" t="s">
        <v>706</v>
      </c>
      <c r="F13" s="288" t="s">
        <v>707</v>
      </c>
      <c r="G13" s="289">
        <v>0.025</v>
      </c>
      <c r="H13" s="290">
        <v>4.14</v>
      </c>
      <c r="I13" s="291">
        <f>G13*H13</f>
        <v>0.1</v>
      </c>
    </row>
    <row r="14" spans="1:9" ht="15" customHeight="1">
      <c r="A14" s="489">
        <v>10115</v>
      </c>
      <c r="B14" s="40" t="s">
        <v>86</v>
      </c>
      <c r="C14" s="800" t="s">
        <v>962</v>
      </c>
      <c r="D14" s="762"/>
      <c r="E14" s="763"/>
      <c r="F14" s="329" t="s">
        <v>707</v>
      </c>
      <c r="G14" s="503">
        <v>0.02</v>
      </c>
      <c r="H14" s="290">
        <v>4.9</v>
      </c>
      <c r="I14" s="291">
        <f>G14*H14</f>
        <v>0.1</v>
      </c>
    </row>
    <row r="15" spans="1:9" ht="15" customHeight="1">
      <c r="A15" s="293"/>
      <c r="B15" s="40"/>
      <c r="C15" s="764"/>
      <c r="D15" s="765"/>
      <c r="E15" s="766"/>
      <c r="F15" s="329"/>
      <c r="G15" s="330"/>
      <c r="H15" s="290"/>
      <c r="I15" s="291"/>
    </row>
    <row r="16" spans="1:9" ht="15" customHeight="1">
      <c r="A16" s="293"/>
      <c r="B16" s="40"/>
      <c r="C16" s="764"/>
      <c r="D16" s="765"/>
      <c r="E16" s="766"/>
      <c r="F16" s="329"/>
      <c r="G16" s="330"/>
      <c r="H16" s="290"/>
      <c r="I16" s="291"/>
    </row>
    <row r="17" spans="1:9" ht="15" customHeight="1">
      <c r="A17" s="293"/>
      <c r="B17" s="40"/>
      <c r="C17" s="764"/>
      <c r="D17" s="765"/>
      <c r="E17" s="766"/>
      <c r="F17" s="329"/>
      <c r="G17" s="330"/>
      <c r="H17" s="290"/>
      <c r="I17" s="291"/>
    </row>
    <row r="18" spans="1:9" ht="15" customHeight="1">
      <c r="A18" s="293"/>
      <c r="B18" s="40"/>
      <c r="C18" s="764"/>
      <c r="D18" s="765"/>
      <c r="E18" s="766"/>
      <c r="F18" s="329"/>
      <c r="G18" s="330"/>
      <c r="H18" s="290"/>
      <c r="I18" s="291"/>
    </row>
    <row r="19" spans="1:9" ht="15">
      <c r="A19" s="293"/>
      <c r="B19" s="287"/>
      <c r="C19" s="764"/>
      <c r="D19" s="765"/>
      <c r="E19" s="766"/>
      <c r="F19" s="288"/>
      <c r="G19" s="288"/>
      <c r="H19" s="288"/>
      <c r="I19" s="291"/>
    </row>
    <row r="20" spans="1:9" ht="15">
      <c r="A20" s="293"/>
      <c r="B20" s="287"/>
      <c r="C20" s="764"/>
      <c r="D20" s="765"/>
      <c r="E20" s="766"/>
      <c r="F20" s="288"/>
      <c r="G20" s="288"/>
      <c r="H20" s="288"/>
      <c r="I20" s="291"/>
    </row>
    <row r="21" spans="1:9" ht="14.25">
      <c r="A21" s="767" t="s">
        <v>709</v>
      </c>
      <c r="B21" s="768"/>
      <c r="C21" s="768"/>
      <c r="D21" s="768"/>
      <c r="E21" s="768"/>
      <c r="F21" s="768"/>
      <c r="G21" s="768"/>
      <c r="H21" s="769"/>
      <c r="I21" s="297">
        <f>SUM(I13:I14)</f>
        <v>0.2</v>
      </c>
    </row>
    <row r="22" spans="1:9" ht="14.25">
      <c r="A22" s="770"/>
      <c r="B22" s="771"/>
      <c r="C22" s="771"/>
      <c r="D22" s="771"/>
      <c r="E22" s="771"/>
      <c r="F22" s="771"/>
      <c r="G22" s="771"/>
      <c r="H22" s="771"/>
      <c r="I22" s="772"/>
    </row>
    <row r="23" spans="1:9" ht="15">
      <c r="A23" s="755" t="s">
        <v>710</v>
      </c>
      <c r="B23" s="756"/>
      <c r="C23" s="756"/>
      <c r="D23" s="756"/>
      <c r="E23" s="756"/>
      <c r="F23" s="756"/>
      <c r="G23" s="756"/>
      <c r="H23" s="756"/>
      <c r="I23" s="757"/>
    </row>
    <row r="24" spans="1:12" ht="15">
      <c r="A24" s="283" t="s">
        <v>701</v>
      </c>
      <c r="B24" s="284" t="s">
        <v>702</v>
      </c>
      <c r="C24" s="758" t="s">
        <v>664</v>
      </c>
      <c r="D24" s="759"/>
      <c r="E24" s="760"/>
      <c r="F24" s="284" t="s">
        <v>365</v>
      </c>
      <c r="G24" s="284" t="s">
        <v>703</v>
      </c>
      <c r="H24" s="284" t="s">
        <v>704</v>
      </c>
      <c r="I24" s="285" t="s">
        <v>705</v>
      </c>
      <c r="L24" s="331"/>
    </row>
    <row r="25" spans="1:12" ht="18.75" customHeight="1">
      <c r="A25" s="313">
        <v>25004</v>
      </c>
      <c r="B25" s="314" t="s">
        <v>88</v>
      </c>
      <c r="C25" s="800" t="s">
        <v>963</v>
      </c>
      <c r="D25" s="762"/>
      <c r="E25" s="763"/>
      <c r="F25" s="40" t="s">
        <v>441</v>
      </c>
      <c r="G25" s="289">
        <v>1</v>
      </c>
      <c r="H25" s="298">
        <v>19.5</v>
      </c>
      <c r="I25" s="299">
        <f>G25*H25</f>
        <v>19.5</v>
      </c>
      <c r="L25" s="332"/>
    </row>
    <row r="26" spans="1:12" ht="15" customHeight="1">
      <c r="A26" s="489"/>
      <c r="B26" s="40"/>
      <c r="C26" s="773"/>
      <c r="D26" s="774"/>
      <c r="E26" s="775"/>
      <c r="F26" s="40"/>
      <c r="G26" s="292"/>
      <c r="H26" s="298"/>
      <c r="I26" s="299"/>
      <c r="L26" s="331"/>
    </row>
    <row r="27" spans="1:12" ht="15" customHeight="1">
      <c r="A27" s="489"/>
      <c r="B27" s="40"/>
      <c r="C27" s="773"/>
      <c r="D27" s="776"/>
      <c r="E27" s="777"/>
      <c r="F27" s="40"/>
      <c r="G27" s="292"/>
      <c r="H27" s="298"/>
      <c r="I27" s="299"/>
      <c r="L27" s="43"/>
    </row>
    <row r="28" spans="1:9" ht="15" customHeight="1">
      <c r="A28" s="489"/>
      <c r="B28" s="40"/>
      <c r="C28" s="778"/>
      <c r="D28" s="779"/>
      <c r="E28" s="780"/>
      <c r="F28" s="40"/>
      <c r="G28" s="302"/>
      <c r="H28" s="298"/>
      <c r="I28" s="299"/>
    </row>
    <row r="29" spans="1:9" ht="15" customHeight="1">
      <c r="A29" s="489"/>
      <c r="B29" s="316"/>
      <c r="C29" s="778"/>
      <c r="D29" s="779"/>
      <c r="E29" s="780"/>
      <c r="F29" s="40"/>
      <c r="G29" s="292"/>
      <c r="H29" s="298"/>
      <c r="I29" s="299"/>
    </row>
    <row r="30" spans="1:9" ht="15" customHeight="1">
      <c r="A30" s="303"/>
      <c r="B30" s="304"/>
      <c r="C30" s="784"/>
      <c r="D30" s="785"/>
      <c r="E30" s="786"/>
      <c r="F30" s="305"/>
      <c r="G30" s="306"/>
      <c r="H30" s="307"/>
      <c r="I30" s="308"/>
    </row>
    <row r="31" spans="1:9" ht="14.25">
      <c r="A31" s="767" t="s">
        <v>713</v>
      </c>
      <c r="B31" s="768"/>
      <c r="C31" s="768"/>
      <c r="D31" s="768"/>
      <c r="E31" s="768"/>
      <c r="F31" s="768"/>
      <c r="G31" s="768"/>
      <c r="H31" s="769"/>
      <c r="I31" s="297">
        <f>SUM(I25:I30)</f>
        <v>19.5</v>
      </c>
    </row>
    <row r="32" spans="1:9" ht="14.25">
      <c r="A32" s="770"/>
      <c r="B32" s="771"/>
      <c r="C32" s="771"/>
      <c r="D32" s="771"/>
      <c r="E32" s="771"/>
      <c r="F32" s="771"/>
      <c r="G32" s="771"/>
      <c r="H32" s="771"/>
      <c r="I32" s="772"/>
    </row>
    <row r="33" spans="1:9" ht="15">
      <c r="A33" s="755" t="s">
        <v>714</v>
      </c>
      <c r="B33" s="756"/>
      <c r="C33" s="756"/>
      <c r="D33" s="756"/>
      <c r="E33" s="756"/>
      <c r="F33" s="756"/>
      <c r="G33" s="756"/>
      <c r="H33" s="756"/>
      <c r="I33" s="757"/>
    </row>
    <row r="34" spans="1:9" ht="15">
      <c r="A34" s="309" t="s">
        <v>701</v>
      </c>
      <c r="B34" s="310" t="s">
        <v>702</v>
      </c>
      <c r="C34" s="790" t="s">
        <v>664</v>
      </c>
      <c r="D34" s="791"/>
      <c r="E34" s="792"/>
      <c r="F34" s="310" t="s">
        <v>365</v>
      </c>
      <c r="G34" s="310" t="s">
        <v>703</v>
      </c>
      <c r="H34" s="310" t="s">
        <v>704</v>
      </c>
      <c r="I34" s="311" t="s">
        <v>705</v>
      </c>
    </row>
    <row r="35" spans="1:9" ht="60" customHeight="1">
      <c r="A35" s="286"/>
      <c r="B35" s="40"/>
      <c r="C35" s="778"/>
      <c r="D35" s="793"/>
      <c r="E35" s="794"/>
      <c r="F35" s="40"/>
      <c r="G35" s="292"/>
      <c r="H35" s="298"/>
      <c r="I35" s="301"/>
    </row>
    <row r="36" spans="1:9" ht="14.25">
      <c r="A36" s="294"/>
      <c r="B36" s="295"/>
      <c r="C36" s="778"/>
      <c r="D36" s="779"/>
      <c r="E36" s="780"/>
      <c r="F36" s="295"/>
      <c r="G36" s="295"/>
      <c r="H36" s="295"/>
      <c r="I36" s="296"/>
    </row>
    <row r="37" spans="1:9" ht="15">
      <c r="A37" s="294"/>
      <c r="B37" s="295"/>
      <c r="C37" s="764"/>
      <c r="D37" s="765"/>
      <c r="E37" s="766"/>
      <c r="F37" s="295"/>
      <c r="G37" s="295"/>
      <c r="H37" s="295"/>
      <c r="I37" s="296"/>
    </row>
    <row r="38" spans="1:9" ht="14.25">
      <c r="A38" s="767" t="s">
        <v>715</v>
      </c>
      <c r="B38" s="768"/>
      <c r="C38" s="768"/>
      <c r="D38" s="768"/>
      <c r="E38" s="768"/>
      <c r="F38" s="768"/>
      <c r="G38" s="768"/>
      <c r="H38" s="769"/>
      <c r="I38" s="297">
        <f>I35</f>
        <v>0</v>
      </c>
    </row>
    <row r="39" spans="1:9" ht="14.25">
      <c r="A39" s="770"/>
      <c r="B39" s="771"/>
      <c r="C39" s="771"/>
      <c r="D39" s="771"/>
      <c r="E39" s="771"/>
      <c r="F39" s="771"/>
      <c r="G39" s="771"/>
      <c r="H39" s="771"/>
      <c r="I39" s="772"/>
    </row>
    <row r="40" spans="1:9" ht="15">
      <c r="A40" s="755" t="s">
        <v>716</v>
      </c>
      <c r="B40" s="756"/>
      <c r="C40" s="756"/>
      <c r="D40" s="756"/>
      <c r="E40" s="756"/>
      <c r="F40" s="756"/>
      <c r="G40" s="756"/>
      <c r="H40" s="756"/>
      <c r="I40" s="757"/>
    </row>
    <row r="41" spans="1:9" ht="15">
      <c r="A41" s="787" t="s">
        <v>717</v>
      </c>
      <c r="B41" s="788"/>
      <c r="C41" s="788"/>
      <c r="D41" s="788"/>
      <c r="E41" s="788"/>
      <c r="F41" s="788"/>
      <c r="G41" s="788"/>
      <c r="H41" s="789"/>
      <c r="I41" s="297">
        <f>I21</f>
        <v>0.2</v>
      </c>
    </row>
    <row r="42" spans="1:9" ht="15">
      <c r="A42" s="787" t="s">
        <v>718</v>
      </c>
      <c r="B42" s="788"/>
      <c r="C42" s="788"/>
      <c r="D42" s="788"/>
      <c r="E42" s="788"/>
      <c r="F42" s="788"/>
      <c r="G42" s="788"/>
      <c r="H42" s="789"/>
      <c r="I42" s="297">
        <f>I31</f>
        <v>19.5</v>
      </c>
    </row>
    <row r="43" spans="1:9" ht="15">
      <c r="A43" s="787" t="s">
        <v>715</v>
      </c>
      <c r="B43" s="788"/>
      <c r="C43" s="788"/>
      <c r="D43" s="788"/>
      <c r="E43" s="788"/>
      <c r="F43" s="788"/>
      <c r="G43" s="788"/>
      <c r="H43" s="789"/>
      <c r="I43" s="297">
        <f>I38</f>
        <v>0</v>
      </c>
    </row>
    <row r="44" spans="1:9" ht="15">
      <c r="A44" s="787" t="s">
        <v>719</v>
      </c>
      <c r="B44" s="788"/>
      <c r="C44" s="788"/>
      <c r="D44" s="788"/>
      <c r="E44" s="788"/>
      <c r="F44" s="788"/>
      <c r="G44" s="788"/>
      <c r="H44" s="789"/>
      <c r="I44" s="297">
        <f>I41*1.2833</f>
        <v>0.26</v>
      </c>
    </row>
    <row r="45" spans="1:9" ht="15">
      <c r="A45" s="787" t="s">
        <v>720</v>
      </c>
      <c r="B45" s="788"/>
      <c r="C45" s="788"/>
      <c r="D45" s="788"/>
      <c r="E45" s="788"/>
      <c r="F45" s="788"/>
      <c r="G45" s="788"/>
      <c r="H45" s="789"/>
      <c r="I45" s="297">
        <f>SUM(I41:I44)</f>
        <v>19.96</v>
      </c>
    </row>
    <row r="46" spans="1:9" ht="15">
      <c r="A46" s="787" t="s">
        <v>729</v>
      </c>
      <c r="B46" s="788"/>
      <c r="C46" s="788"/>
      <c r="D46" s="788"/>
      <c r="E46" s="788"/>
      <c r="F46" s="788"/>
      <c r="G46" s="788"/>
      <c r="H46" s="789"/>
      <c r="I46" s="297">
        <f>I45*30.9%</f>
        <v>6.17</v>
      </c>
    </row>
    <row r="47" spans="1:9" ht="15">
      <c r="A47" s="795" t="s">
        <v>721</v>
      </c>
      <c r="B47" s="796"/>
      <c r="C47" s="796"/>
      <c r="D47" s="796"/>
      <c r="E47" s="796"/>
      <c r="F47" s="796"/>
      <c r="G47" s="796"/>
      <c r="H47" s="796"/>
      <c r="I47" s="312">
        <f>I45+I46</f>
        <v>26.13</v>
      </c>
    </row>
    <row r="48" spans="1:9" ht="15" thickBot="1">
      <c r="A48" s="797"/>
      <c r="B48" s="798"/>
      <c r="C48" s="798"/>
      <c r="D48" s="798"/>
      <c r="E48" s="798"/>
      <c r="F48" s="798"/>
      <c r="G48" s="798"/>
      <c r="H48" s="798"/>
      <c r="I48" s="799"/>
    </row>
  </sheetData>
  <sheetProtection/>
  <mergeCells count="45">
    <mergeCell ref="A1:H3"/>
    <mergeCell ref="C4:F4"/>
    <mergeCell ref="I4:I5"/>
    <mergeCell ref="C5:F5"/>
    <mergeCell ref="A6:H7"/>
    <mergeCell ref="B8:I8"/>
    <mergeCell ref="B9:I9"/>
    <mergeCell ref="A11:I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A21:H21"/>
    <mergeCell ref="A22:I22"/>
    <mergeCell ref="A23:I23"/>
    <mergeCell ref="C24:E24"/>
    <mergeCell ref="C25:E25"/>
    <mergeCell ref="C26:E26"/>
    <mergeCell ref="C27:E27"/>
    <mergeCell ref="C28:E28"/>
    <mergeCell ref="C29:E29"/>
    <mergeCell ref="C30:E30"/>
    <mergeCell ref="A31:H31"/>
    <mergeCell ref="A32:I32"/>
    <mergeCell ref="A33:I33"/>
    <mergeCell ref="C34:E34"/>
    <mergeCell ref="C35:E35"/>
    <mergeCell ref="C36:E36"/>
    <mergeCell ref="C37:E37"/>
    <mergeCell ref="A38:H38"/>
    <mergeCell ref="A39:I39"/>
    <mergeCell ref="A46:H46"/>
    <mergeCell ref="A47:H47"/>
    <mergeCell ref="A48:I48"/>
    <mergeCell ref="A40:I40"/>
    <mergeCell ref="A41:H41"/>
    <mergeCell ref="A42:H42"/>
    <mergeCell ref="A43:H43"/>
    <mergeCell ref="A44:H44"/>
    <mergeCell ref="A45:H45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0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92"/>
  <sheetViews>
    <sheetView showGridLines="0" view="pageBreakPreview" zoomScale="80" zoomScaleSheetLayoutView="80" workbookViewId="0" topLeftCell="A72">
      <selection activeCell="J71" sqref="J71"/>
    </sheetView>
  </sheetViews>
  <sheetFormatPr defaultColWidth="9.00390625" defaultRowHeight="21" customHeight="1"/>
  <cols>
    <col min="1" max="1" width="9.75390625" style="43" customWidth="1"/>
    <col min="2" max="2" width="51.25390625" style="43" customWidth="1"/>
    <col min="3" max="3" width="9.00390625" style="43" customWidth="1"/>
    <col min="4" max="4" width="9.375" style="365" customWidth="1"/>
    <col min="5" max="5" width="8.875" style="365" customWidth="1"/>
    <col min="6" max="6" width="11.50390625" style="365" customWidth="1"/>
    <col min="7" max="7" width="9.00390625" style="365" customWidth="1"/>
    <col min="8" max="8" width="9.25390625" style="365" customWidth="1"/>
    <col min="9" max="9" width="8.375" style="365" customWidth="1"/>
    <col min="10" max="10" width="11.375" style="121" customWidth="1"/>
    <col min="11" max="11" width="9.00390625" style="43" customWidth="1"/>
    <col min="12" max="12" width="26.375" style="43" customWidth="1"/>
    <col min="13" max="13" width="19.375" style="43" customWidth="1"/>
    <col min="14" max="15" width="8.00390625" style="43" customWidth="1"/>
    <col min="16" max="16384" width="9.00390625" style="43" customWidth="1"/>
  </cols>
  <sheetData>
    <row r="1" spans="1:10" ht="45" customHeight="1">
      <c r="A1" s="639" t="s">
        <v>354</v>
      </c>
      <c r="B1" s="640"/>
      <c r="C1" s="640"/>
      <c r="D1" s="640"/>
      <c r="E1" s="640"/>
      <c r="F1" s="640"/>
      <c r="G1" s="640"/>
      <c r="H1" s="640"/>
      <c r="I1" s="640"/>
      <c r="J1" s="641"/>
    </row>
    <row r="2" spans="1:10" ht="14.25">
      <c r="A2" s="642" t="s">
        <v>377</v>
      </c>
      <c r="B2" s="643"/>
      <c r="C2" s="643"/>
      <c r="D2" s="643"/>
      <c r="E2" s="643"/>
      <c r="F2" s="643"/>
      <c r="G2" s="643"/>
      <c r="H2" s="643"/>
      <c r="I2" s="643"/>
      <c r="J2" s="644"/>
    </row>
    <row r="3" spans="1:11" ht="14.25">
      <c r="A3" s="642" t="s">
        <v>657</v>
      </c>
      <c r="B3" s="643"/>
      <c r="C3" s="643"/>
      <c r="D3" s="643"/>
      <c r="E3" s="643"/>
      <c r="F3" s="643"/>
      <c r="G3" s="643"/>
      <c r="H3" s="643"/>
      <c r="I3" s="643"/>
      <c r="J3" s="644"/>
      <c r="K3" s="44"/>
    </row>
    <row r="4" spans="1:11" ht="15" thickBot="1">
      <c r="A4" s="642"/>
      <c r="B4" s="643"/>
      <c r="C4" s="643"/>
      <c r="D4" s="643"/>
      <c r="E4" s="643"/>
      <c r="F4" s="643"/>
      <c r="G4" s="643"/>
      <c r="H4" s="643"/>
      <c r="I4" s="643"/>
      <c r="J4" s="644"/>
      <c r="K4" s="44"/>
    </row>
    <row r="5" spans="1:10" ht="19.5" customHeight="1">
      <c r="A5" s="645" t="s">
        <v>355</v>
      </c>
      <c r="B5" s="646"/>
      <c r="C5" s="646"/>
      <c r="D5" s="646"/>
      <c r="E5" s="646"/>
      <c r="F5" s="646"/>
      <c r="G5" s="646"/>
      <c r="H5" s="646"/>
      <c r="I5" s="646"/>
      <c r="J5" s="647"/>
    </row>
    <row r="6" spans="1:10" ht="45">
      <c r="A6" s="45" t="s">
        <v>84</v>
      </c>
      <c r="B6" s="46" t="s">
        <v>356</v>
      </c>
      <c r="C6" s="46" t="s">
        <v>357</v>
      </c>
      <c r="D6" s="344" t="s">
        <v>358</v>
      </c>
      <c r="E6" s="344" t="s">
        <v>359</v>
      </c>
      <c r="F6" s="344" t="s">
        <v>360</v>
      </c>
      <c r="G6" s="344" t="s">
        <v>361</v>
      </c>
      <c r="H6" s="344" t="s">
        <v>362</v>
      </c>
      <c r="I6" s="344" t="s">
        <v>363</v>
      </c>
      <c r="J6" s="107" t="s">
        <v>364</v>
      </c>
    </row>
    <row r="7" spans="1:10" ht="15">
      <c r="A7" s="47" t="s">
        <v>40</v>
      </c>
      <c r="B7" s="659" t="s">
        <v>82</v>
      </c>
      <c r="C7" s="660"/>
      <c r="D7" s="660"/>
      <c r="E7" s="660"/>
      <c r="F7" s="660"/>
      <c r="G7" s="660"/>
      <c r="H7" s="660"/>
      <c r="I7" s="660"/>
      <c r="J7" s="661"/>
    </row>
    <row r="8" spans="1:10" ht="15">
      <c r="A8" s="94" t="s">
        <v>2</v>
      </c>
      <c r="B8" s="133" t="s">
        <v>392</v>
      </c>
      <c r="C8" s="134" t="s">
        <v>369</v>
      </c>
      <c r="D8" s="345">
        <v>8</v>
      </c>
      <c r="E8" s="346"/>
      <c r="F8" s="346"/>
      <c r="G8" s="346"/>
      <c r="H8" s="346"/>
      <c r="I8" s="346"/>
      <c r="J8" s="152">
        <v>8</v>
      </c>
    </row>
    <row r="9" spans="1:10" ht="15">
      <c r="A9" s="149" t="s">
        <v>388</v>
      </c>
      <c r="B9" s="150" t="s">
        <v>393</v>
      </c>
      <c r="C9" s="153" t="s">
        <v>369</v>
      </c>
      <c r="D9" s="347">
        <v>8</v>
      </c>
      <c r="E9" s="347"/>
      <c r="F9" s="347"/>
      <c r="G9" s="347"/>
      <c r="H9" s="347"/>
      <c r="I9" s="348"/>
      <c r="J9" s="154">
        <v>8</v>
      </c>
    </row>
    <row r="10" spans="1:10" ht="14.25">
      <c r="A10" s="145"/>
      <c r="B10" s="151"/>
      <c r="C10" s="84"/>
      <c r="D10" s="349"/>
      <c r="E10" s="349"/>
      <c r="F10" s="349"/>
      <c r="G10" s="349"/>
      <c r="H10" s="349"/>
      <c r="I10" s="350"/>
      <c r="J10" s="118"/>
    </row>
    <row r="11" spans="1:10" ht="14.25">
      <c r="A11" s="51"/>
      <c r="B11" s="52"/>
      <c r="C11" s="52"/>
      <c r="D11" s="351"/>
      <c r="E11" s="351"/>
      <c r="F11" s="351"/>
      <c r="G11" s="351"/>
      <c r="H11" s="351"/>
      <c r="I11" s="351"/>
      <c r="J11" s="109"/>
    </row>
    <row r="12" spans="1:10" ht="15">
      <c r="A12" s="53" t="s">
        <v>41</v>
      </c>
      <c r="B12" s="656" t="s">
        <v>34</v>
      </c>
      <c r="C12" s="657"/>
      <c r="D12" s="657"/>
      <c r="E12" s="657"/>
      <c r="F12" s="657"/>
      <c r="G12" s="657"/>
      <c r="H12" s="657"/>
      <c r="I12" s="657"/>
      <c r="J12" s="658"/>
    </row>
    <row r="13" spans="1:10" ht="15">
      <c r="A13" s="38" t="s">
        <v>3</v>
      </c>
      <c r="B13" s="39" t="s">
        <v>367</v>
      </c>
      <c r="C13" s="40" t="s">
        <v>366</v>
      </c>
      <c r="D13" s="352" t="s">
        <v>358</v>
      </c>
      <c r="E13" s="352" t="s">
        <v>359</v>
      </c>
      <c r="F13" s="352" t="s">
        <v>360</v>
      </c>
      <c r="G13" s="352" t="s">
        <v>361</v>
      </c>
      <c r="H13" s="352" t="s">
        <v>362</v>
      </c>
      <c r="I13" s="352" t="s">
        <v>363</v>
      </c>
      <c r="J13" s="92">
        <f>J14</f>
        <v>8</v>
      </c>
    </row>
    <row r="14" spans="1:10" ht="14.25">
      <c r="A14" s="48"/>
      <c r="B14" s="54" t="s">
        <v>368</v>
      </c>
      <c r="C14" s="55"/>
      <c r="D14" s="347">
        <v>1</v>
      </c>
      <c r="E14" s="347">
        <v>4</v>
      </c>
      <c r="F14" s="347">
        <v>2</v>
      </c>
      <c r="G14" s="347"/>
      <c r="H14" s="347"/>
      <c r="I14" s="348"/>
      <c r="J14" s="110">
        <f>D14*(E14*F14)</f>
        <v>8</v>
      </c>
    </row>
    <row r="15" spans="1:10" ht="14.25">
      <c r="A15" s="48"/>
      <c r="B15" s="57"/>
      <c r="C15" s="55"/>
      <c r="D15" s="347"/>
      <c r="E15" s="347"/>
      <c r="F15" s="347"/>
      <c r="G15" s="347"/>
      <c r="H15" s="347"/>
      <c r="I15" s="348"/>
      <c r="J15" s="110"/>
    </row>
    <row r="16" spans="1:10" ht="14.25">
      <c r="A16" s="58"/>
      <c r="B16" s="52"/>
      <c r="C16" s="59"/>
      <c r="D16" s="353"/>
      <c r="E16" s="353"/>
      <c r="F16" s="353"/>
      <c r="G16" s="353"/>
      <c r="H16" s="353"/>
      <c r="I16" s="354"/>
      <c r="J16" s="111"/>
    </row>
    <row r="17" spans="1:10" ht="15">
      <c r="A17" s="45">
        <v>3</v>
      </c>
      <c r="B17" s="656" t="s">
        <v>81</v>
      </c>
      <c r="C17" s="657"/>
      <c r="D17" s="657"/>
      <c r="E17" s="657"/>
      <c r="F17" s="657"/>
      <c r="G17" s="657"/>
      <c r="H17" s="657"/>
      <c r="I17" s="657"/>
      <c r="J17" s="658"/>
    </row>
    <row r="18" spans="1:12" ht="20.25" customHeight="1">
      <c r="A18" s="38" t="s">
        <v>4</v>
      </c>
      <c r="B18" s="41" t="s">
        <v>394</v>
      </c>
      <c r="C18" s="40" t="s">
        <v>371</v>
      </c>
      <c r="D18" s="352" t="s">
        <v>358</v>
      </c>
      <c r="E18" s="352" t="s">
        <v>359</v>
      </c>
      <c r="F18" s="352" t="s">
        <v>360</v>
      </c>
      <c r="G18" s="352" t="s">
        <v>361</v>
      </c>
      <c r="H18" s="352" t="s">
        <v>362</v>
      </c>
      <c r="I18" s="352" t="s">
        <v>363</v>
      </c>
      <c r="J18" s="92">
        <f>SUM(J19:J33)</f>
        <v>24.99</v>
      </c>
      <c r="K18" s="60"/>
      <c r="L18" s="44"/>
    </row>
    <row r="19" spans="1:15" ht="14.25">
      <c r="A19" s="48"/>
      <c r="B19" s="42" t="s">
        <v>395</v>
      </c>
      <c r="C19" s="49"/>
      <c r="D19" s="355">
        <v>1</v>
      </c>
      <c r="E19" s="355">
        <v>1.85</v>
      </c>
      <c r="F19" s="355">
        <v>0.15</v>
      </c>
      <c r="G19" s="355">
        <v>2.85</v>
      </c>
      <c r="H19" s="355"/>
      <c r="I19" s="355"/>
      <c r="J19" s="108">
        <f>G19*F19*E19*D19</f>
        <v>0.79</v>
      </c>
      <c r="L19" s="44"/>
      <c r="M19" s="44"/>
      <c r="N19" s="44"/>
      <c r="O19" s="44"/>
    </row>
    <row r="20" spans="1:15" ht="14.25">
      <c r="A20" s="48"/>
      <c r="B20" s="54"/>
      <c r="C20" s="55"/>
      <c r="D20" s="347">
        <v>1</v>
      </c>
      <c r="E20" s="347">
        <v>0.95</v>
      </c>
      <c r="F20" s="347">
        <v>0.15</v>
      </c>
      <c r="G20" s="347">
        <v>2.85</v>
      </c>
      <c r="H20" s="347"/>
      <c r="I20" s="348"/>
      <c r="J20" s="108">
        <f>G20*F20*E20*D20</f>
        <v>0.41</v>
      </c>
      <c r="L20" s="44"/>
      <c r="M20" s="44"/>
      <c r="N20" s="44"/>
      <c r="O20" s="44"/>
    </row>
    <row r="21" spans="1:15" ht="14.25">
      <c r="A21" s="48"/>
      <c r="B21" s="54" t="s">
        <v>396</v>
      </c>
      <c r="C21" s="55"/>
      <c r="D21" s="347">
        <v>1</v>
      </c>
      <c r="E21" s="347">
        <v>3.4</v>
      </c>
      <c r="F21" s="347">
        <v>0.15</v>
      </c>
      <c r="G21" s="347">
        <v>2.85</v>
      </c>
      <c r="H21" s="347"/>
      <c r="I21" s="348"/>
      <c r="J21" s="108">
        <f aca="true" t="shared" si="0" ref="J21:J32">G21*F21*E21*D21</f>
        <v>1.45</v>
      </c>
      <c r="L21" s="382"/>
      <c r="M21" s="383"/>
      <c r="N21" s="384"/>
      <c r="O21" s="44"/>
    </row>
    <row r="22" spans="1:15" ht="14.25">
      <c r="A22" s="48"/>
      <c r="B22" s="54" t="s">
        <v>397</v>
      </c>
      <c r="C22" s="55"/>
      <c r="D22" s="347">
        <v>1</v>
      </c>
      <c r="E22" s="347">
        <v>3.4</v>
      </c>
      <c r="F22" s="347">
        <v>0.15</v>
      </c>
      <c r="G22" s="347">
        <v>2.85</v>
      </c>
      <c r="H22" s="347"/>
      <c r="I22" s="348"/>
      <c r="J22" s="108">
        <f t="shared" si="0"/>
        <v>1.45</v>
      </c>
      <c r="L22" s="382"/>
      <c r="M22" s="383"/>
      <c r="N22" s="384"/>
      <c r="O22" s="44"/>
    </row>
    <row r="23" spans="1:15" ht="14.25">
      <c r="A23" s="48"/>
      <c r="B23" s="54" t="s">
        <v>399</v>
      </c>
      <c r="C23" s="55"/>
      <c r="D23" s="347">
        <v>1</v>
      </c>
      <c r="E23" s="347">
        <v>2.1</v>
      </c>
      <c r="F23" s="347">
        <v>0.15</v>
      </c>
      <c r="G23" s="347">
        <v>2.85</v>
      </c>
      <c r="H23" s="347"/>
      <c r="I23" s="348"/>
      <c r="J23" s="108">
        <f t="shared" si="0"/>
        <v>0.9</v>
      </c>
      <c r="L23" s="382"/>
      <c r="M23" s="383"/>
      <c r="N23" s="384"/>
      <c r="O23" s="44"/>
    </row>
    <row r="24" spans="1:15" ht="14.25">
      <c r="A24" s="48"/>
      <c r="B24" s="54"/>
      <c r="C24" s="55"/>
      <c r="D24" s="347">
        <v>2</v>
      </c>
      <c r="E24" s="347">
        <v>3.85</v>
      </c>
      <c r="F24" s="347">
        <v>0.15</v>
      </c>
      <c r="G24" s="347">
        <v>2.85</v>
      </c>
      <c r="H24" s="347"/>
      <c r="I24" s="348"/>
      <c r="J24" s="108">
        <f t="shared" si="0"/>
        <v>3.29</v>
      </c>
      <c r="L24" s="382"/>
      <c r="M24" s="383"/>
      <c r="N24" s="384"/>
      <c r="O24" s="44"/>
    </row>
    <row r="25" spans="1:15" ht="14.25">
      <c r="A25" s="48"/>
      <c r="B25" s="54"/>
      <c r="C25" s="55"/>
      <c r="D25" s="347">
        <v>1</v>
      </c>
      <c r="E25" s="347">
        <v>6.45</v>
      </c>
      <c r="F25" s="347">
        <v>0.15</v>
      </c>
      <c r="G25" s="347">
        <v>2.85</v>
      </c>
      <c r="H25" s="347"/>
      <c r="I25" s="348"/>
      <c r="J25" s="108">
        <f t="shared" si="0"/>
        <v>2.76</v>
      </c>
      <c r="L25" s="382"/>
      <c r="M25" s="383"/>
      <c r="N25" s="384"/>
      <c r="O25" s="44"/>
    </row>
    <row r="26" spans="1:15" ht="14.25">
      <c r="A26" s="48"/>
      <c r="B26" s="54" t="s">
        <v>400</v>
      </c>
      <c r="C26" s="55"/>
      <c r="D26" s="347">
        <v>2</v>
      </c>
      <c r="E26" s="347">
        <v>2.4</v>
      </c>
      <c r="F26" s="347">
        <v>0.15</v>
      </c>
      <c r="G26" s="347">
        <v>2.85</v>
      </c>
      <c r="H26" s="347"/>
      <c r="I26" s="348"/>
      <c r="J26" s="108">
        <f t="shared" si="0"/>
        <v>2.05</v>
      </c>
      <c r="L26" s="382"/>
      <c r="M26" s="383"/>
      <c r="N26" s="384"/>
      <c r="O26" s="44"/>
    </row>
    <row r="27" spans="1:15" ht="14.25">
      <c r="A27" s="48"/>
      <c r="B27" s="54"/>
      <c r="C27" s="55"/>
      <c r="D27" s="347">
        <v>1</v>
      </c>
      <c r="E27" s="347">
        <v>3.8</v>
      </c>
      <c r="F27" s="347">
        <v>0.15</v>
      </c>
      <c r="G27" s="347">
        <v>2.85</v>
      </c>
      <c r="H27" s="347"/>
      <c r="I27" s="348"/>
      <c r="J27" s="108">
        <f t="shared" si="0"/>
        <v>1.62</v>
      </c>
      <c r="L27" s="382"/>
      <c r="M27" s="383"/>
      <c r="N27" s="384"/>
      <c r="O27" s="44"/>
    </row>
    <row r="28" spans="1:15" ht="14.25">
      <c r="A28" s="48"/>
      <c r="B28" s="54" t="s">
        <v>403</v>
      </c>
      <c r="C28" s="55"/>
      <c r="D28" s="347">
        <v>1</v>
      </c>
      <c r="E28" s="347">
        <v>6.1</v>
      </c>
      <c r="F28" s="347">
        <v>0.15</v>
      </c>
      <c r="G28" s="347">
        <v>2.85</v>
      </c>
      <c r="H28" s="347"/>
      <c r="I28" s="348"/>
      <c r="J28" s="108">
        <f t="shared" si="0"/>
        <v>2.61</v>
      </c>
      <c r="L28" s="382"/>
      <c r="M28" s="383"/>
      <c r="N28" s="384"/>
      <c r="O28" s="44"/>
    </row>
    <row r="29" spans="1:15" ht="14.25">
      <c r="A29" s="48"/>
      <c r="B29" s="54" t="s">
        <v>401</v>
      </c>
      <c r="C29" s="55"/>
      <c r="D29" s="347">
        <v>1</v>
      </c>
      <c r="E29" s="347">
        <v>4.95</v>
      </c>
      <c r="F29" s="347">
        <v>0.15</v>
      </c>
      <c r="G29" s="347">
        <v>2.85</v>
      </c>
      <c r="H29" s="347"/>
      <c r="I29" s="348"/>
      <c r="J29" s="108">
        <f t="shared" si="0"/>
        <v>2.12</v>
      </c>
      <c r="L29" s="382"/>
      <c r="M29" s="383"/>
      <c r="N29" s="384"/>
      <c r="O29" s="44"/>
    </row>
    <row r="30" spans="1:15" ht="14.25">
      <c r="A30" s="48"/>
      <c r="B30" s="54" t="s">
        <v>398</v>
      </c>
      <c r="C30" s="55"/>
      <c r="D30" s="347">
        <v>1</v>
      </c>
      <c r="E30" s="347">
        <v>2.95</v>
      </c>
      <c r="F30" s="347">
        <v>0.15</v>
      </c>
      <c r="G30" s="347">
        <v>2.85</v>
      </c>
      <c r="H30" s="347"/>
      <c r="I30" s="348"/>
      <c r="J30" s="108">
        <f t="shared" si="0"/>
        <v>1.26</v>
      </c>
      <c r="L30" s="382"/>
      <c r="M30" s="383"/>
      <c r="N30" s="384"/>
      <c r="O30" s="44"/>
    </row>
    <row r="31" spans="1:15" ht="14.25">
      <c r="A31" s="48"/>
      <c r="B31" s="54" t="s">
        <v>402</v>
      </c>
      <c r="C31" s="55"/>
      <c r="D31" s="347">
        <v>2</v>
      </c>
      <c r="E31" s="347">
        <v>2.5</v>
      </c>
      <c r="F31" s="347">
        <v>0.15</v>
      </c>
      <c r="G31" s="347">
        <v>2</v>
      </c>
      <c r="H31" s="347"/>
      <c r="I31" s="348"/>
      <c r="J31" s="108">
        <f t="shared" si="0"/>
        <v>1.5</v>
      </c>
      <c r="L31" s="382"/>
      <c r="M31" s="383"/>
      <c r="N31" s="384"/>
      <c r="O31" s="44"/>
    </row>
    <row r="32" spans="1:15" ht="14.25">
      <c r="A32" s="48"/>
      <c r="B32" s="54" t="s">
        <v>404</v>
      </c>
      <c r="C32" s="55"/>
      <c r="D32" s="347">
        <v>2</v>
      </c>
      <c r="E32" s="347">
        <v>3.25</v>
      </c>
      <c r="F32" s="347">
        <v>0.15</v>
      </c>
      <c r="G32" s="347">
        <v>2.85</v>
      </c>
      <c r="H32" s="347"/>
      <c r="I32" s="348"/>
      <c r="J32" s="108">
        <f t="shared" si="0"/>
        <v>2.78</v>
      </c>
      <c r="L32" s="382"/>
      <c r="M32" s="383"/>
      <c r="N32" s="384"/>
      <c r="O32" s="44"/>
    </row>
    <row r="33" spans="1:15" ht="14.25">
      <c r="A33" s="48"/>
      <c r="B33" s="54"/>
      <c r="C33" s="55"/>
      <c r="D33" s="347"/>
      <c r="E33" s="347"/>
      <c r="F33" s="347"/>
      <c r="G33" s="347"/>
      <c r="H33" s="347"/>
      <c r="I33" s="348"/>
      <c r="J33" s="108"/>
      <c r="L33" s="382"/>
      <c r="M33" s="383"/>
      <c r="N33" s="384"/>
      <c r="O33" s="44"/>
    </row>
    <row r="34" spans="1:15" ht="14.25">
      <c r="A34" s="58"/>
      <c r="B34" s="52"/>
      <c r="C34" s="59"/>
      <c r="D34" s="353"/>
      <c r="E34" s="353"/>
      <c r="F34" s="353"/>
      <c r="G34" s="353"/>
      <c r="H34" s="353"/>
      <c r="I34" s="354"/>
      <c r="J34" s="112"/>
      <c r="L34" s="382"/>
      <c r="M34" s="383"/>
      <c r="N34" s="384"/>
      <c r="O34" s="44"/>
    </row>
    <row r="35" spans="1:15" ht="33" customHeight="1">
      <c r="A35" s="61" t="s">
        <v>5</v>
      </c>
      <c r="B35" s="41" t="s">
        <v>405</v>
      </c>
      <c r="C35" s="40" t="s">
        <v>366</v>
      </c>
      <c r="D35" s="352" t="s">
        <v>358</v>
      </c>
      <c r="E35" s="352" t="s">
        <v>359</v>
      </c>
      <c r="F35" s="352" t="s">
        <v>360</v>
      </c>
      <c r="G35" s="352" t="s">
        <v>361</v>
      </c>
      <c r="H35" s="352" t="s">
        <v>362</v>
      </c>
      <c r="I35" s="352" t="s">
        <v>363</v>
      </c>
      <c r="J35" s="92">
        <f>J36</f>
        <v>551.54</v>
      </c>
      <c r="K35" s="60"/>
      <c r="L35" s="44"/>
      <c r="M35" s="44"/>
      <c r="N35" s="44"/>
      <c r="O35" s="44"/>
    </row>
    <row r="36" spans="1:15" ht="42.75">
      <c r="A36" s="48"/>
      <c r="B36" s="70" t="s">
        <v>1014</v>
      </c>
      <c r="C36" s="49"/>
      <c r="D36" s="355"/>
      <c r="E36" s="355"/>
      <c r="F36" s="355"/>
      <c r="G36" s="355"/>
      <c r="H36" s="355">
        <v>551.54</v>
      </c>
      <c r="I36" s="355"/>
      <c r="J36" s="108">
        <f>H36</f>
        <v>551.54</v>
      </c>
      <c r="L36" s="44"/>
      <c r="M36" s="44"/>
      <c r="N36" s="44"/>
      <c r="O36" s="44"/>
    </row>
    <row r="37" spans="1:15" ht="14.25">
      <c r="A37" s="48"/>
      <c r="B37" s="42"/>
      <c r="C37" s="49"/>
      <c r="D37" s="356"/>
      <c r="E37" s="356"/>
      <c r="F37" s="356"/>
      <c r="G37" s="356"/>
      <c r="H37" s="347"/>
      <c r="I37" s="355"/>
      <c r="J37" s="108"/>
      <c r="L37" s="44"/>
      <c r="M37" s="44"/>
      <c r="N37" s="44"/>
      <c r="O37" s="44"/>
    </row>
    <row r="38" spans="1:15" ht="14.25">
      <c r="A38" s="48"/>
      <c r="B38" s="57"/>
      <c r="C38" s="55"/>
      <c r="D38" s="347"/>
      <c r="E38" s="347"/>
      <c r="F38" s="347"/>
      <c r="G38" s="347"/>
      <c r="H38" s="347"/>
      <c r="I38" s="348"/>
      <c r="J38" s="110"/>
      <c r="L38" s="44"/>
      <c r="M38" s="44"/>
      <c r="N38" s="44"/>
      <c r="O38" s="44"/>
    </row>
    <row r="39" spans="1:10" ht="14.25">
      <c r="A39" s="58"/>
      <c r="B39" s="52"/>
      <c r="C39" s="59"/>
      <c r="D39" s="353"/>
      <c r="E39" s="353"/>
      <c r="F39" s="353"/>
      <c r="G39" s="353"/>
      <c r="H39" s="353"/>
      <c r="I39" s="354"/>
      <c r="J39" s="112"/>
    </row>
    <row r="40" spans="1:12" ht="27.75" customHeight="1">
      <c r="A40" s="61" t="s">
        <v>39</v>
      </c>
      <c r="B40" s="41" t="s">
        <v>406</v>
      </c>
      <c r="C40" s="40" t="s">
        <v>366</v>
      </c>
      <c r="D40" s="352" t="s">
        <v>358</v>
      </c>
      <c r="E40" s="352" t="s">
        <v>359</v>
      </c>
      <c r="F40" s="352" t="s">
        <v>360</v>
      </c>
      <c r="G40" s="352" t="s">
        <v>361</v>
      </c>
      <c r="H40" s="352" t="s">
        <v>362</v>
      </c>
      <c r="I40" s="352" t="s">
        <v>363</v>
      </c>
      <c r="J40" s="92">
        <f>J41</f>
        <v>551.54</v>
      </c>
      <c r="K40" s="60"/>
      <c r="L40" s="44"/>
    </row>
    <row r="41" spans="1:10" ht="42.75">
      <c r="A41" s="48"/>
      <c r="B41" s="70" t="s">
        <v>1014</v>
      </c>
      <c r="C41" s="49"/>
      <c r="D41" s="355"/>
      <c r="E41" s="355"/>
      <c r="F41" s="355"/>
      <c r="G41" s="355"/>
      <c r="H41" s="355">
        <v>551.54</v>
      </c>
      <c r="I41" s="355"/>
      <c r="J41" s="108">
        <f>H41</f>
        <v>551.54</v>
      </c>
    </row>
    <row r="42" spans="1:10" ht="14.25">
      <c r="A42" s="48"/>
      <c r="B42" s="42"/>
      <c r="C42" s="49"/>
      <c r="D42" s="356"/>
      <c r="E42" s="356"/>
      <c r="F42" s="356"/>
      <c r="G42" s="356"/>
      <c r="H42" s="356"/>
      <c r="I42" s="355"/>
      <c r="J42" s="108"/>
    </row>
    <row r="43" spans="1:10" ht="14.25">
      <c r="A43" s="58"/>
      <c r="B43" s="52"/>
      <c r="C43" s="59"/>
      <c r="D43" s="353"/>
      <c r="E43" s="353"/>
      <c r="F43" s="353"/>
      <c r="G43" s="353"/>
      <c r="H43" s="353"/>
      <c r="I43" s="354"/>
      <c r="J43" s="112"/>
    </row>
    <row r="44" spans="1:12" ht="15">
      <c r="A44" s="61" t="s">
        <v>43</v>
      </c>
      <c r="B44" s="62" t="s">
        <v>407</v>
      </c>
      <c r="C44" s="40" t="s">
        <v>365</v>
      </c>
      <c r="D44" s="352" t="s">
        <v>358</v>
      </c>
      <c r="E44" s="352" t="s">
        <v>359</v>
      </c>
      <c r="F44" s="352" t="s">
        <v>360</v>
      </c>
      <c r="G44" s="352" t="s">
        <v>361</v>
      </c>
      <c r="H44" s="352" t="s">
        <v>362</v>
      </c>
      <c r="I44" s="352" t="s">
        <v>363</v>
      </c>
      <c r="J44" s="92">
        <f>SUM(J45:J49)</f>
        <v>16</v>
      </c>
      <c r="K44" s="60"/>
      <c r="L44" s="44"/>
    </row>
    <row r="45" spans="1:10" ht="14.25">
      <c r="A45" s="48"/>
      <c r="B45" s="54" t="s">
        <v>408</v>
      </c>
      <c r="C45" s="55"/>
      <c r="D45" s="348">
        <v>2</v>
      </c>
      <c r="E45" s="347"/>
      <c r="F45" s="347"/>
      <c r="G45" s="347"/>
      <c r="H45" s="347"/>
      <c r="I45" s="348"/>
      <c r="J45" s="110">
        <v>2</v>
      </c>
    </row>
    <row r="46" spans="1:10" ht="14.25">
      <c r="A46" s="48"/>
      <c r="B46" s="54" t="s">
        <v>409</v>
      </c>
      <c r="C46" s="55"/>
      <c r="D46" s="348">
        <v>4</v>
      </c>
      <c r="E46" s="347"/>
      <c r="F46" s="347"/>
      <c r="G46" s="347"/>
      <c r="H46" s="347"/>
      <c r="I46" s="348"/>
      <c r="J46" s="110">
        <v>4</v>
      </c>
    </row>
    <row r="47" spans="1:10" ht="14.25">
      <c r="A47" s="48"/>
      <c r="B47" s="54" t="s">
        <v>410</v>
      </c>
      <c r="C47" s="55"/>
      <c r="D47" s="348">
        <v>4</v>
      </c>
      <c r="E47" s="347"/>
      <c r="F47" s="347"/>
      <c r="G47" s="347"/>
      <c r="H47" s="347"/>
      <c r="I47" s="348"/>
      <c r="J47" s="110">
        <v>2</v>
      </c>
    </row>
    <row r="48" spans="1:10" ht="14.25">
      <c r="A48" s="48"/>
      <c r="B48" s="54" t="s">
        <v>411</v>
      </c>
      <c r="C48" s="55"/>
      <c r="D48" s="348">
        <v>8</v>
      </c>
      <c r="E48" s="347"/>
      <c r="F48" s="357"/>
      <c r="G48" s="347"/>
      <c r="H48" s="347"/>
      <c r="I48" s="348"/>
      <c r="J48" s="110">
        <v>8</v>
      </c>
    </row>
    <row r="49" spans="1:10" ht="14.25">
      <c r="A49" s="48"/>
      <c r="B49" s="54"/>
      <c r="C49" s="55"/>
      <c r="D49" s="348"/>
      <c r="E49" s="347"/>
      <c r="F49" s="347"/>
      <c r="G49" s="347"/>
      <c r="H49" s="347"/>
      <c r="I49" s="348"/>
      <c r="J49" s="110"/>
    </row>
    <row r="50" spans="1:12" ht="14.25">
      <c r="A50" s="58"/>
      <c r="B50" s="52"/>
      <c r="C50" s="59"/>
      <c r="D50" s="353"/>
      <c r="E50" s="353"/>
      <c r="F50" s="353"/>
      <c r="G50" s="353"/>
      <c r="H50" s="353"/>
      <c r="I50" s="354"/>
      <c r="J50" s="112"/>
      <c r="L50" s="44"/>
    </row>
    <row r="51" spans="1:12" ht="15">
      <c r="A51" s="61" t="s">
        <v>44</v>
      </c>
      <c r="B51" s="41" t="s">
        <v>412</v>
      </c>
      <c r="C51" s="40" t="s">
        <v>365</v>
      </c>
      <c r="D51" s="352" t="s">
        <v>358</v>
      </c>
      <c r="E51" s="352" t="s">
        <v>359</v>
      </c>
      <c r="F51" s="352" t="s">
        <v>360</v>
      </c>
      <c r="G51" s="352" t="s">
        <v>361</v>
      </c>
      <c r="H51" s="352" t="s">
        <v>362</v>
      </c>
      <c r="I51" s="352" t="s">
        <v>363</v>
      </c>
      <c r="J51" s="92">
        <f>SUM(J52:J56)</f>
        <v>13</v>
      </c>
      <c r="L51" s="60"/>
    </row>
    <row r="52" spans="1:10" ht="14.25">
      <c r="A52" s="63"/>
      <c r="B52" s="54" t="s">
        <v>408</v>
      </c>
      <c r="C52" s="64"/>
      <c r="D52" s="358">
        <v>2</v>
      </c>
      <c r="E52" s="358"/>
      <c r="F52" s="358"/>
      <c r="G52" s="358"/>
      <c r="H52" s="358"/>
      <c r="I52" s="358"/>
      <c r="J52" s="113">
        <f>D52</f>
        <v>2</v>
      </c>
    </row>
    <row r="53" spans="1:10" ht="14.25">
      <c r="A53" s="48"/>
      <c r="B53" s="54" t="s">
        <v>409</v>
      </c>
      <c r="C53" s="49"/>
      <c r="D53" s="355">
        <v>4</v>
      </c>
      <c r="E53" s="355"/>
      <c r="F53" s="355"/>
      <c r="G53" s="355"/>
      <c r="H53" s="355"/>
      <c r="I53" s="355"/>
      <c r="J53" s="110">
        <f>D53</f>
        <v>4</v>
      </c>
    </row>
    <row r="54" spans="1:10" ht="14.25">
      <c r="A54" s="48"/>
      <c r="B54" s="54" t="s">
        <v>410</v>
      </c>
      <c r="C54" s="49"/>
      <c r="D54" s="355">
        <v>1</v>
      </c>
      <c r="E54" s="355"/>
      <c r="F54" s="355"/>
      <c r="G54" s="355"/>
      <c r="H54" s="355"/>
      <c r="I54" s="355"/>
      <c r="J54" s="110">
        <f>D54</f>
        <v>1</v>
      </c>
    </row>
    <row r="55" spans="1:10" ht="14.25">
      <c r="A55" s="48"/>
      <c r="B55" s="54" t="s">
        <v>411</v>
      </c>
      <c r="C55" s="49"/>
      <c r="D55" s="355">
        <v>6</v>
      </c>
      <c r="E55" s="355"/>
      <c r="F55" s="355"/>
      <c r="G55" s="355"/>
      <c r="H55" s="355"/>
      <c r="I55" s="355"/>
      <c r="J55" s="110">
        <f>D55</f>
        <v>6</v>
      </c>
    </row>
    <row r="56" spans="1:12" ht="14.25">
      <c r="A56" s="48"/>
      <c r="B56" s="57"/>
      <c r="C56" s="55"/>
      <c r="D56" s="347"/>
      <c r="E56" s="347"/>
      <c r="F56" s="347"/>
      <c r="G56" s="347"/>
      <c r="H56" s="347"/>
      <c r="I56" s="348"/>
      <c r="J56" s="110"/>
      <c r="L56" s="44"/>
    </row>
    <row r="57" spans="1:12" ht="14.25">
      <c r="A57" s="58"/>
      <c r="B57" s="52"/>
      <c r="C57" s="59"/>
      <c r="D57" s="353"/>
      <c r="E57" s="353"/>
      <c r="F57" s="353"/>
      <c r="G57" s="353"/>
      <c r="H57" s="353"/>
      <c r="I57" s="354"/>
      <c r="J57" s="112"/>
      <c r="L57" s="44"/>
    </row>
    <row r="58" spans="1:12" ht="39" customHeight="1">
      <c r="A58" s="61" t="s">
        <v>45</v>
      </c>
      <c r="B58" s="62" t="s">
        <v>413</v>
      </c>
      <c r="C58" s="40" t="s">
        <v>365</v>
      </c>
      <c r="D58" s="352" t="s">
        <v>358</v>
      </c>
      <c r="E58" s="352" t="s">
        <v>359</v>
      </c>
      <c r="F58" s="352" t="s">
        <v>360</v>
      </c>
      <c r="G58" s="352" t="s">
        <v>361</v>
      </c>
      <c r="H58" s="352" t="s">
        <v>362</v>
      </c>
      <c r="I58" s="352" t="s">
        <v>363</v>
      </c>
      <c r="J58" s="92">
        <f>J59</f>
        <v>60</v>
      </c>
      <c r="L58" s="44"/>
    </row>
    <row r="59" spans="1:12" ht="14.25">
      <c r="A59" s="48"/>
      <c r="B59" s="54" t="s">
        <v>414</v>
      </c>
      <c r="C59" s="55"/>
      <c r="D59" s="347">
        <v>60</v>
      </c>
      <c r="E59" s="347"/>
      <c r="F59" s="347"/>
      <c r="G59" s="347"/>
      <c r="H59" s="347"/>
      <c r="I59" s="347"/>
      <c r="J59" s="110">
        <f>D59</f>
        <v>60</v>
      </c>
      <c r="L59" s="44"/>
    </row>
    <row r="60" spans="1:12" ht="14.25">
      <c r="A60" s="48"/>
      <c r="B60" s="57"/>
      <c r="C60" s="55"/>
      <c r="D60" s="347"/>
      <c r="E60" s="347"/>
      <c r="F60" s="347"/>
      <c r="G60" s="347"/>
      <c r="H60" s="347"/>
      <c r="I60" s="348"/>
      <c r="J60" s="110"/>
      <c r="L60" s="44"/>
    </row>
    <row r="61" spans="1:12" ht="14.25">
      <c r="A61" s="58"/>
      <c r="B61" s="52"/>
      <c r="C61" s="59"/>
      <c r="D61" s="353"/>
      <c r="E61" s="353"/>
      <c r="F61" s="353"/>
      <c r="G61" s="353"/>
      <c r="H61" s="353"/>
      <c r="I61" s="354"/>
      <c r="J61" s="111"/>
      <c r="L61" s="44"/>
    </row>
    <row r="62" spans="1:12" ht="29.25" customHeight="1">
      <c r="A62" s="61" t="s">
        <v>46</v>
      </c>
      <c r="B62" s="41" t="s">
        <v>415</v>
      </c>
      <c r="C62" s="40" t="s">
        <v>366</v>
      </c>
      <c r="D62" s="352" t="s">
        <v>358</v>
      </c>
      <c r="E62" s="352" t="s">
        <v>359</v>
      </c>
      <c r="F62" s="352" t="s">
        <v>360</v>
      </c>
      <c r="G62" s="352" t="s">
        <v>361</v>
      </c>
      <c r="H62" s="352" t="s">
        <v>362</v>
      </c>
      <c r="I62" s="352" t="s">
        <v>363</v>
      </c>
      <c r="J62" s="92">
        <f>SUM(J63:J68)</f>
        <v>26.67</v>
      </c>
      <c r="L62" s="60"/>
    </row>
    <row r="63" spans="1:12" ht="14.25">
      <c r="A63" s="48"/>
      <c r="B63" s="65" t="s">
        <v>417</v>
      </c>
      <c r="C63" s="49"/>
      <c r="D63" s="355">
        <v>1</v>
      </c>
      <c r="E63" s="355"/>
      <c r="F63" s="355">
        <v>0.6</v>
      </c>
      <c r="G63" s="355">
        <v>2.1</v>
      </c>
      <c r="H63" s="355"/>
      <c r="I63" s="355"/>
      <c r="J63" s="108">
        <f>G63*F63*D63</f>
        <v>1.26</v>
      </c>
      <c r="L63" s="44"/>
    </row>
    <row r="64" spans="1:12" ht="14.25">
      <c r="A64" s="48"/>
      <c r="B64" s="65" t="s">
        <v>418</v>
      </c>
      <c r="C64" s="49"/>
      <c r="D64" s="355">
        <v>1</v>
      </c>
      <c r="E64" s="355"/>
      <c r="F64" s="355">
        <v>0.7</v>
      </c>
      <c r="G64" s="355">
        <v>2.1</v>
      </c>
      <c r="H64" s="355"/>
      <c r="I64" s="355"/>
      <c r="J64" s="108">
        <f>G64*F64*D64</f>
        <v>1.47</v>
      </c>
      <c r="L64" s="44"/>
    </row>
    <row r="65" spans="1:12" ht="28.5">
      <c r="A65" s="48"/>
      <c r="B65" s="65" t="s">
        <v>416</v>
      </c>
      <c r="C65" s="49"/>
      <c r="D65" s="355">
        <v>6</v>
      </c>
      <c r="E65" s="355"/>
      <c r="F65" s="355">
        <v>0.8</v>
      </c>
      <c r="G65" s="355">
        <v>2.1</v>
      </c>
      <c r="H65" s="355"/>
      <c r="I65" s="355"/>
      <c r="J65" s="108">
        <f>G65*F65*D65</f>
        <v>10.08</v>
      </c>
      <c r="L65" s="44"/>
    </row>
    <row r="66" spans="1:12" ht="14.25">
      <c r="A66" s="48"/>
      <c r="B66" s="65" t="s">
        <v>419</v>
      </c>
      <c r="C66" s="49"/>
      <c r="D66" s="355">
        <v>2</v>
      </c>
      <c r="E66" s="355"/>
      <c r="F66" s="355">
        <v>0.9</v>
      </c>
      <c r="G66" s="355">
        <v>2.1</v>
      </c>
      <c r="H66" s="355"/>
      <c r="I66" s="355"/>
      <c r="J66" s="108">
        <f>G66*F66*D66</f>
        <v>3.78</v>
      </c>
      <c r="L66" s="44"/>
    </row>
    <row r="67" spans="1:12" ht="14.25">
      <c r="A67" s="48"/>
      <c r="B67" s="65" t="s">
        <v>420</v>
      </c>
      <c r="C67" s="49"/>
      <c r="D67" s="355">
        <v>2</v>
      </c>
      <c r="E67" s="355"/>
      <c r="F67" s="355">
        <v>2.4</v>
      </c>
      <c r="G67" s="355">
        <v>2.1</v>
      </c>
      <c r="H67" s="355"/>
      <c r="I67" s="355"/>
      <c r="J67" s="108">
        <f>G67*F67*D67</f>
        <v>10.08</v>
      </c>
      <c r="L67" s="44"/>
    </row>
    <row r="68" spans="1:12" ht="14.25">
      <c r="A68" s="48"/>
      <c r="B68" s="65"/>
      <c r="C68" s="49"/>
      <c r="D68" s="355"/>
      <c r="E68" s="355"/>
      <c r="F68" s="355"/>
      <c r="G68" s="355"/>
      <c r="H68" s="355"/>
      <c r="I68" s="355"/>
      <c r="J68" s="108"/>
      <c r="L68" s="44"/>
    </row>
    <row r="69" spans="1:17" ht="15" thickBot="1">
      <c r="A69" s="88"/>
      <c r="B69" s="89"/>
      <c r="C69" s="90"/>
      <c r="D69" s="380"/>
      <c r="E69" s="380"/>
      <c r="F69" s="380"/>
      <c r="G69" s="380"/>
      <c r="H69" s="380"/>
      <c r="I69" s="381"/>
      <c r="J69" s="120"/>
      <c r="L69" s="44"/>
      <c r="M69" s="44"/>
      <c r="N69" s="44"/>
      <c r="O69" s="44"/>
      <c r="P69" s="44"/>
      <c r="Q69" s="44"/>
    </row>
    <row r="70" spans="1:17" ht="58.5" customHeight="1">
      <c r="A70" s="545" t="s">
        <v>47</v>
      </c>
      <c r="B70" s="26" t="s">
        <v>421</v>
      </c>
      <c r="C70" s="336" t="s">
        <v>371</v>
      </c>
      <c r="D70" s="546" t="s">
        <v>358</v>
      </c>
      <c r="E70" s="546" t="s">
        <v>359</v>
      </c>
      <c r="F70" s="546" t="s">
        <v>360</v>
      </c>
      <c r="G70" s="546" t="s">
        <v>361</v>
      </c>
      <c r="H70" s="546" t="s">
        <v>362</v>
      </c>
      <c r="I70" s="546" t="s">
        <v>363</v>
      </c>
      <c r="J70" s="547">
        <f>SUM(J71:J89)</f>
        <v>117.58</v>
      </c>
      <c r="L70" s="60"/>
      <c r="M70" s="44"/>
      <c r="N70" s="44"/>
      <c r="O70" s="44"/>
      <c r="P70" s="44"/>
      <c r="Q70" s="44"/>
    </row>
    <row r="71" spans="1:17" ht="14.25">
      <c r="A71" s="637"/>
      <c r="B71" s="42" t="s">
        <v>395</v>
      </c>
      <c r="C71" s="49"/>
      <c r="D71" s="355">
        <v>1</v>
      </c>
      <c r="E71" s="355">
        <v>1.85</v>
      </c>
      <c r="F71" s="355">
        <v>0.15</v>
      </c>
      <c r="G71" s="355">
        <v>2.85</v>
      </c>
      <c r="H71" s="355"/>
      <c r="I71" s="355"/>
      <c r="J71" s="108">
        <f>G71*F71*E71*D71</f>
        <v>0.79</v>
      </c>
      <c r="L71" s="60"/>
      <c r="M71" s="44"/>
      <c r="N71" s="44"/>
      <c r="O71" s="44"/>
      <c r="P71" s="44"/>
      <c r="Q71" s="44"/>
    </row>
    <row r="72" spans="1:17" ht="14.25">
      <c r="A72" s="638"/>
      <c r="B72" s="54"/>
      <c r="C72" s="55"/>
      <c r="D72" s="347">
        <v>1</v>
      </c>
      <c r="E72" s="347">
        <v>0.95</v>
      </c>
      <c r="F72" s="347">
        <v>0.15</v>
      </c>
      <c r="G72" s="347">
        <v>2.85</v>
      </c>
      <c r="H72" s="347"/>
      <c r="I72" s="348"/>
      <c r="J72" s="108">
        <f>G72*F72*E72*D72</f>
        <v>0.41</v>
      </c>
      <c r="L72" s="60"/>
      <c r="M72" s="44"/>
      <c r="N72" s="44"/>
      <c r="O72" s="44"/>
      <c r="P72" s="44"/>
      <c r="Q72" s="44"/>
    </row>
    <row r="73" spans="1:17" ht="14.25">
      <c r="A73" s="638"/>
      <c r="B73" s="54" t="s">
        <v>396</v>
      </c>
      <c r="C73" s="55"/>
      <c r="D73" s="347">
        <v>1</v>
      </c>
      <c r="E73" s="347">
        <v>3.4</v>
      </c>
      <c r="F73" s="347">
        <v>0.15</v>
      </c>
      <c r="G73" s="347">
        <v>2.85</v>
      </c>
      <c r="H73" s="347"/>
      <c r="I73" s="348"/>
      <c r="J73" s="108">
        <f aca="true" t="shared" si="1" ref="J73:J84">G73*F73*E73*D73</f>
        <v>1.45</v>
      </c>
      <c r="L73" s="60"/>
      <c r="M73" s="44"/>
      <c r="N73" s="44"/>
      <c r="O73" s="44"/>
      <c r="P73" s="44"/>
      <c r="Q73" s="44"/>
    </row>
    <row r="74" spans="1:17" ht="14.25">
      <c r="A74" s="638"/>
      <c r="B74" s="54" t="s">
        <v>397</v>
      </c>
      <c r="C74" s="55"/>
      <c r="D74" s="347">
        <v>1</v>
      </c>
      <c r="E74" s="347">
        <v>3.4</v>
      </c>
      <c r="F74" s="347">
        <v>0.15</v>
      </c>
      <c r="G74" s="347">
        <v>2.85</v>
      </c>
      <c r="H74" s="347"/>
      <c r="I74" s="348"/>
      <c r="J74" s="108">
        <f t="shared" si="1"/>
        <v>1.45</v>
      </c>
      <c r="L74" s="60"/>
      <c r="M74" s="44"/>
      <c r="N74" s="44"/>
      <c r="O74" s="44"/>
      <c r="P74" s="44"/>
      <c r="Q74" s="44"/>
    </row>
    <row r="75" spans="1:17" ht="14.25">
      <c r="A75" s="638"/>
      <c r="B75" s="54" t="s">
        <v>399</v>
      </c>
      <c r="C75" s="55"/>
      <c r="D75" s="347">
        <v>1</v>
      </c>
      <c r="E75" s="347">
        <v>2.1</v>
      </c>
      <c r="F75" s="347">
        <v>0.15</v>
      </c>
      <c r="G75" s="347">
        <v>2.85</v>
      </c>
      <c r="H75" s="347"/>
      <c r="I75" s="348"/>
      <c r="J75" s="108">
        <f t="shared" si="1"/>
        <v>0.9</v>
      </c>
      <c r="L75" s="60"/>
      <c r="M75" s="44"/>
      <c r="N75" s="44"/>
      <c r="O75" s="44"/>
      <c r="P75" s="44"/>
      <c r="Q75" s="44"/>
    </row>
    <row r="76" spans="1:17" ht="14.25">
      <c r="A76" s="638"/>
      <c r="B76" s="54"/>
      <c r="C76" s="55"/>
      <c r="D76" s="347">
        <v>2</v>
      </c>
      <c r="E76" s="347">
        <v>3.85</v>
      </c>
      <c r="F76" s="347">
        <v>0.15</v>
      </c>
      <c r="G76" s="347">
        <v>2.85</v>
      </c>
      <c r="H76" s="347"/>
      <c r="I76" s="348"/>
      <c r="J76" s="108">
        <f t="shared" si="1"/>
        <v>3.29</v>
      </c>
      <c r="L76" s="60"/>
      <c r="M76" s="44"/>
      <c r="N76" s="44"/>
      <c r="O76" s="44"/>
      <c r="P76" s="44"/>
      <c r="Q76" s="44"/>
    </row>
    <row r="77" spans="1:17" ht="14.25">
      <c r="A77" s="638"/>
      <c r="B77" s="54"/>
      <c r="C77" s="55"/>
      <c r="D77" s="347">
        <v>1</v>
      </c>
      <c r="E77" s="347">
        <v>6.45</v>
      </c>
      <c r="F77" s="347">
        <v>0.15</v>
      </c>
      <c r="G77" s="347">
        <v>2.85</v>
      </c>
      <c r="H77" s="347"/>
      <c r="I77" s="348"/>
      <c r="J77" s="108">
        <f t="shared" si="1"/>
        <v>2.76</v>
      </c>
      <c r="L77" s="60"/>
      <c r="M77" s="44"/>
      <c r="N77" s="44"/>
      <c r="O77" s="44"/>
      <c r="P77" s="44"/>
      <c r="Q77" s="44"/>
    </row>
    <row r="78" spans="1:17" ht="14.25">
      <c r="A78" s="638"/>
      <c r="B78" s="54" t="s">
        <v>400</v>
      </c>
      <c r="C78" s="55"/>
      <c r="D78" s="347">
        <v>2</v>
      </c>
      <c r="E78" s="347">
        <v>2.4</v>
      </c>
      <c r="F78" s="347">
        <v>0.15</v>
      </c>
      <c r="G78" s="347">
        <v>2.85</v>
      </c>
      <c r="H78" s="347"/>
      <c r="I78" s="348"/>
      <c r="J78" s="108">
        <f t="shared" si="1"/>
        <v>2.05</v>
      </c>
      <c r="L78" s="60"/>
      <c r="M78" s="44"/>
      <c r="N78" s="44"/>
      <c r="O78" s="44"/>
      <c r="P78" s="44"/>
      <c r="Q78" s="44"/>
    </row>
    <row r="79" spans="1:17" ht="14.25">
      <c r="A79" s="638"/>
      <c r="B79" s="54"/>
      <c r="C79" s="55"/>
      <c r="D79" s="347">
        <v>1</v>
      </c>
      <c r="E79" s="347">
        <v>3.8</v>
      </c>
      <c r="F79" s="347">
        <v>0.15</v>
      </c>
      <c r="G79" s="347">
        <v>2.85</v>
      </c>
      <c r="H79" s="347"/>
      <c r="I79" s="348"/>
      <c r="J79" s="108">
        <f t="shared" si="1"/>
        <v>1.62</v>
      </c>
      <c r="L79" s="60"/>
      <c r="M79" s="44"/>
      <c r="N79" s="44"/>
      <c r="O79" s="44"/>
      <c r="P79" s="44"/>
      <c r="Q79" s="44"/>
    </row>
    <row r="80" spans="1:17" ht="14.25">
      <c r="A80" s="638"/>
      <c r="B80" s="54" t="s">
        <v>403</v>
      </c>
      <c r="C80" s="55"/>
      <c r="D80" s="347">
        <v>1</v>
      </c>
      <c r="E80" s="347">
        <v>6.1</v>
      </c>
      <c r="F80" s="347">
        <v>0.15</v>
      </c>
      <c r="G80" s="347">
        <v>2.85</v>
      </c>
      <c r="H80" s="347"/>
      <c r="I80" s="348"/>
      <c r="J80" s="108">
        <f t="shared" si="1"/>
        <v>2.61</v>
      </c>
      <c r="L80" s="60"/>
      <c r="M80" s="44"/>
      <c r="N80" s="44"/>
      <c r="O80" s="44"/>
      <c r="P80" s="44"/>
      <c r="Q80" s="44"/>
    </row>
    <row r="81" spans="1:17" ht="14.25">
      <c r="A81" s="638"/>
      <c r="B81" s="54" t="s">
        <v>401</v>
      </c>
      <c r="C81" s="55"/>
      <c r="D81" s="347">
        <v>1</v>
      </c>
      <c r="E81" s="347">
        <v>4.95</v>
      </c>
      <c r="F81" s="347">
        <v>0.15</v>
      </c>
      <c r="G81" s="347">
        <v>2.85</v>
      </c>
      <c r="H81" s="347"/>
      <c r="I81" s="348"/>
      <c r="J81" s="108">
        <f t="shared" si="1"/>
        <v>2.12</v>
      </c>
      <c r="L81" s="60"/>
      <c r="M81" s="44"/>
      <c r="N81" s="44"/>
      <c r="O81" s="44"/>
      <c r="P81" s="44"/>
      <c r="Q81" s="44"/>
    </row>
    <row r="82" spans="1:17" ht="14.25">
      <c r="A82" s="638"/>
      <c r="B82" s="54" t="s">
        <v>398</v>
      </c>
      <c r="C82" s="55"/>
      <c r="D82" s="347">
        <v>1</v>
      </c>
      <c r="E82" s="347">
        <v>2.95</v>
      </c>
      <c r="F82" s="347">
        <v>0.15</v>
      </c>
      <c r="G82" s="347">
        <v>2.85</v>
      </c>
      <c r="H82" s="347"/>
      <c r="I82" s="348"/>
      <c r="J82" s="108">
        <f t="shared" si="1"/>
        <v>1.26</v>
      </c>
      <c r="L82" s="60"/>
      <c r="M82" s="44"/>
      <c r="N82" s="44"/>
      <c r="O82" s="44"/>
      <c r="P82" s="44"/>
      <c r="Q82" s="44"/>
    </row>
    <row r="83" spans="1:17" ht="14.25">
      <c r="A83" s="638"/>
      <c r="B83" s="54" t="s">
        <v>402</v>
      </c>
      <c r="C83" s="55"/>
      <c r="D83" s="347">
        <v>2</v>
      </c>
      <c r="E83" s="347">
        <v>2.5</v>
      </c>
      <c r="F83" s="347">
        <v>0.15</v>
      </c>
      <c r="G83" s="347">
        <v>2</v>
      </c>
      <c r="H83" s="347"/>
      <c r="I83" s="348"/>
      <c r="J83" s="108">
        <f t="shared" si="1"/>
        <v>1.5</v>
      </c>
      <c r="L83" s="60"/>
      <c r="M83" s="44"/>
      <c r="N83" s="44"/>
      <c r="O83" s="44"/>
      <c r="P83" s="44"/>
      <c r="Q83" s="44"/>
    </row>
    <row r="84" spans="1:17" ht="14.25">
      <c r="A84" s="638"/>
      <c r="B84" s="54" t="s">
        <v>404</v>
      </c>
      <c r="C84" s="55"/>
      <c r="D84" s="347">
        <v>2</v>
      </c>
      <c r="E84" s="347">
        <v>3.25</v>
      </c>
      <c r="F84" s="347">
        <v>0.15</v>
      </c>
      <c r="G84" s="347">
        <v>2.85</v>
      </c>
      <c r="H84" s="347"/>
      <c r="I84" s="348"/>
      <c r="J84" s="108">
        <f t="shared" si="1"/>
        <v>2.78</v>
      </c>
      <c r="L84" s="60"/>
      <c r="M84" s="44"/>
      <c r="N84" s="44"/>
      <c r="O84" s="44"/>
      <c r="P84" s="44"/>
      <c r="Q84" s="44"/>
    </row>
    <row r="85" spans="1:17" ht="14.25">
      <c r="A85" s="613"/>
      <c r="B85" s="54"/>
      <c r="C85" s="55"/>
      <c r="D85" s="347"/>
      <c r="E85" s="347"/>
      <c r="F85" s="347"/>
      <c r="G85" s="347"/>
      <c r="H85" s="347"/>
      <c r="I85" s="348"/>
      <c r="J85" s="108"/>
      <c r="L85" s="60"/>
      <c r="M85" s="44"/>
      <c r="N85" s="44"/>
      <c r="O85" s="44"/>
      <c r="P85" s="44"/>
      <c r="Q85" s="44"/>
    </row>
    <row r="86" spans="1:17" ht="14.25">
      <c r="A86" s="613"/>
      <c r="B86" s="54" t="s">
        <v>1021</v>
      </c>
      <c r="C86" s="55"/>
      <c r="D86" s="347">
        <f>J44</f>
        <v>16</v>
      </c>
      <c r="E86" s="347">
        <v>0.4</v>
      </c>
      <c r="F86" s="347">
        <v>0.4</v>
      </c>
      <c r="G86" s="347">
        <v>0.4</v>
      </c>
      <c r="H86" s="347"/>
      <c r="I86" s="348">
        <f>E86*F86*G86</f>
        <v>0.06</v>
      </c>
      <c r="J86" s="108">
        <f>I86*D86</f>
        <v>0.96</v>
      </c>
      <c r="L86" s="60"/>
      <c r="M86" s="44"/>
      <c r="N86" s="44"/>
      <c r="O86" s="44"/>
      <c r="P86" s="44"/>
      <c r="Q86" s="44"/>
    </row>
    <row r="87" spans="1:17" ht="14.25">
      <c r="A87" s="613"/>
      <c r="B87" s="54" t="s">
        <v>1018</v>
      </c>
      <c r="C87" s="55"/>
      <c r="D87" s="347"/>
      <c r="E87" s="347"/>
      <c r="F87" s="347"/>
      <c r="G87" s="347"/>
      <c r="H87" s="347"/>
      <c r="I87" s="348"/>
      <c r="J87" s="108">
        <f>J167*1.3</f>
        <v>47.5</v>
      </c>
      <c r="L87" s="60"/>
      <c r="M87" s="44"/>
      <c r="N87" s="44"/>
      <c r="O87" s="44"/>
      <c r="P87" s="44"/>
      <c r="Q87" s="44"/>
    </row>
    <row r="88" spans="1:17" ht="14.25">
      <c r="A88" s="613"/>
      <c r="B88" s="54" t="s">
        <v>1019</v>
      </c>
      <c r="C88" s="55"/>
      <c r="D88" s="347"/>
      <c r="E88" s="347"/>
      <c r="F88" s="347"/>
      <c r="G88" s="347"/>
      <c r="H88" s="347">
        <f>J35</f>
        <v>551.54</v>
      </c>
      <c r="I88" s="348">
        <v>0.07</v>
      </c>
      <c r="J88" s="108">
        <f>H88*I88</f>
        <v>38.61</v>
      </c>
      <c r="L88" s="60"/>
      <c r="M88" s="44"/>
      <c r="N88" s="44"/>
      <c r="O88" s="44"/>
      <c r="P88" s="44"/>
      <c r="Q88" s="44"/>
    </row>
    <row r="89" spans="1:17" ht="14.25">
      <c r="A89" s="613"/>
      <c r="B89" s="54" t="s">
        <v>1020</v>
      </c>
      <c r="C89" s="55"/>
      <c r="D89" s="347"/>
      <c r="E89" s="347"/>
      <c r="F89" s="347"/>
      <c r="G89" s="347"/>
      <c r="H89" s="347">
        <f>J40</f>
        <v>551.54</v>
      </c>
      <c r="I89" s="348">
        <v>0.01</v>
      </c>
      <c r="J89" s="108">
        <f>H89*I89</f>
        <v>5.52</v>
      </c>
      <c r="L89" s="60"/>
      <c r="M89" s="44"/>
      <c r="N89" s="44"/>
      <c r="O89" s="44"/>
      <c r="P89" s="44"/>
      <c r="Q89" s="44"/>
    </row>
    <row r="90" spans="1:17" ht="14.25">
      <c r="A90" s="48"/>
      <c r="B90" s="57"/>
      <c r="C90" s="55"/>
      <c r="D90" s="347"/>
      <c r="E90" s="347"/>
      <c r="F90" s="347"/>
      <c r="G90" s="347"/>
      <c r="H90" s="347"/>
      <c r="I90" s="348"/>
      <c r="J90" s="110"/>
      <c r="L90" s="44"/>
      <c r="M90" s="44"/>
      <c r="N90" s="44"/>
      <c r="O90" s="44"/>
      <c r="P90" s="44"/>
      <c r="Q90" s="44"/>
    </row>
    <row r="91" spans="1:17" ht="14.25">
      <c r="A91" s="58"/>
      <c r="B91" s="52"/>
      <c r="C91" s="59"/>
      <c r="D91" s="353"/>
      <c r="E91" s="353"/>
      <c r="F91" s="353"/>
      <c r="G91" s="353"/>
      <c r="H91" s="353"/>
      <c r="I91" s="354"/>
      <c r="J91" s="111"/>
      <c r="L91" s="44"/>
      <c r="M91" s="44"/>
      <c r="N91" s="44"/>
      <c r="O91" s="44"/>
      <c r="P91" s="44"/>
      <c r="Q91" s="44"/>
    </row>
    <row r="92" spans="1:12" ht="15">
      <c r="A92" s="66" t="s">
        <v>48</v>
      </c>
      <c r="B92" s="67" t="s">
        <v>107</v>
      </c>
      <c r="C92" s="68"/>
      <c r="D92" s="359"/>
      <c r="E92" s="359"/>
      <c r="F92" s="359"/>
      <c r="G92" s="359"/>
      <c r="H92" s="359"/>
      <c r="I92" s="359"/>
      <c r="J92" s="114"/>
      <c r="L92" s="385"/>
    </row>
    <row r="93" spans="1:12" ht="57">
      <c r="A93" s="38" t="s">
        <v>6</v>
      </c>
      <c r="B93" s="39" t="s">
        <v>422</v>
      </c>
      <c r="C93" s="40" t="s">
        <v>366</v>
      </c>
      <c r="D93" s="352" t="s">
        <v>358</v>
      </c>
      <c r="E93" s="352" t="s">
        <v>359</v>
      </c>
      <c r="F93" s="352" t="s">
        <v>360</v>
      </c>
      <c r="G93" s="352" t="s">
        <v>361</v>
      </c>
      <c r="H93" s="352" t="s">
        <v>362</v>
      </c>
      <c r="I93" s="352" t="s">
        <v>363</v>
      </c>
      <c r="J93" s="92">
        <f>SUM(J95:J106)</f>
        <v>405.87</v>
      </c>
      <c r="L93" s="382"/>
    </row>
    <row r="94" spans="1:12" ht="14.25">
      <c r="A94" s="48"/>
      <c r="B94" s="91" t="s">
        <v>423</v>
      </c>
      <c r="C94" s="69"/>
      <c r="D94" s="347"/>
      <c r="E94" s="347"/>
      <c r="F94" s="347"/>
      <c r="G94" s="347"/>
      <c r="H94" s="347"/>
      <c r="I94" s="348"/>
      <c r="J94" s="110"/>
      <c r="L94" s="382"/>
    </row>
    <row r="95" spans="1:12" ht="14.25">
      <c r="A95" s="48"/>
      <c r="B95" s="54" t="s">
        <v>424</v>
      </c>
      <c r="C95" s="55"/>
      <c r="D95" s="347"/>
      <c r="E95" s="347"/>
      <c r="F95" s="347"/>
      <c r="G95" s="347"/>
      <c r="H95" s="347"/>
      <c r="I95" s="348"/>
      <c r="J95" s="110">
        <v>11.41</v>
      </c>
      <c r="L95" s="382"/>
    </row>
    <row r="96" spans="1:12" ht="14.25">
      <c r="A96" s="48"/>
      <c r="B96" s="54" t="s">
        <v>425</v>
      </c>
      <c r="C96" s="55"/>
      <c r="D96" s="347"/>
      <c r="E96" s="347"/>
      <c r="F96" s="347"/>
      <c r="G96" s="347"/>
      <c r="H96" s="347"/>
      <c r="I96" s="348"/>
      <c r="J96" s="110">
        <v>11.41</v>
      </c>
      <c r="L96" s="382"/>
    </row>
    <row r="97" spans="1:12" ht="28.5">
      <c r="A97" s="48"/>
      <c r="B97" s="70" t="s">
        <v>426</v>
      </c>
      <c r="C97" s="71"/>
      <c r="D97" s="360"/>
      <c r="E97" s="360"/>
      <c r="F97" s="360"/>
      <c r="G97" s="360"/>
      <c r="H97" s="360"/>
      <c r="I97" s="361"/>
      <c r="J97" s="115">
        <v>18.25</v>
      </c>
      <c r="L97" s="382"/>
    </row>
    <row r="98" spans="1:12" ht="14.25">
      <c r="A98" s="48"/>
      <c r="B98" s="70" t="s">
        <v>427</v>
      </c>
      <c r="C98" s="71"/>
      <c r="D98" s="360"/>
      <c r="E98" s="360"/>
      <c r="F98" s="360"/>
      <c r="G98" s="360"/>
      <c r="H98" s="360"/>
      <c r="I98" s="361"/>
      <c r="J98" s="115">
        <v>23.64</v>
      </c>
      <c r="L98" s="382"/>
    </row>
    <row r="99" spans="1:12" ht="14.25">
      <c r="A99" s="48"/>
      <c r="B99" s="70" t="s">
        <v>428</v>
      </c>
      <c r="C99" s="71"/>
      <c r="D99" s="360"/>
      <c r="E99" s="360"/>
      <c r="F99" s="360"/>
      <c r="G99" s="360"/>
      <c r="H99" s="360"/>
      <c r="I99" s="361"/>
      <c r="J99" s="115">
        <v>15.15</v>
      </c>
      <c r="L99" s="382"/>
    </row>
    <row r="100" spans="1:12" ht="28.5">
      <c r="A100" s="48"/>
      <c r="B100" s="70" t="s">
        <v>429</v>
      </c>
      <c r="C100" s="71"/>
      <c r="D100" s="360"/>
      <c r="E100" s="360"/>
      <c r="F100" s="360"/>
      <c r="G100" s="360"/>
      <c r="H100" s="360"/>
      <c r="I100" s="361"/>
      <c r="J100" s="115">
        <v>7.56</v>
      </c>
      <c r="L100" s="382"/>
    </row>
    <row r="101" spans="1:12" ht="28.5">
      <c r="A101" s="48"/>
      <c r="B101" s="70" t="s">
        <v>430</v>
      </c>
      <c r="C101" s="71"/>
      <c r="D101" s="360"/>
      <c r="E101" s="360"/>
      <c r="F101" s="360"/>
      <c r="G101" s="360"/>
      <c r="H101" s="360"/>
      <c r="I101" s="361"/>
      <c r="J101" s="115">
        <v>1.73</v>
      </c>
      <c r="L101" s="382"/>
    </row>
    <row r="102" spans="1:12" ht="14.25">
      <c r="A102" s="48"/>
      <c r="B102" s="70" t="s">
        <v>431</v>
      </c>
      <c r="C102" s="71"/>
      <c r="D102" s="360"/>
      <c r="E102" s="360"/>
      <c r="F102" s="360"/>
      <c r="G102" s="360"/>
      <c r="H102" s="360"/>
      <c r="I102" s="361"/>
      <c r="J102" s="115">
        <v>36.57</v>
      </c>
      <c r="L102" s="382"/>
    </row>
    <row r="103" spans="1:12" ht="28.5">
      <c r="A103" s="48"/>
      <c r="B103" s="70" t="s">
        <v>432</v>
      </c>
      <c r="C103" s="71"/>
      <c r="D103" s="360"/>
      <c r="E103" s="360"/>
      <c r="F103" s="360"/>
      <c r="G103" s="360"/>
      <c r="H103" s="360"/>
      <c r="I103" s="361"/>
      <c r="J103" s="115">
        <v>94.51</v>
      </c>
      <c r="L103" s="382"/>
    </row>
    <row r="104" spans="1:12" ht="28.5">
      <c r="A104" s="48"/>
      <c r="B104" s="70" t="s">
        <v>433</v>
      </c>
      <c r="C104" s="71"/>
      <c r="D104" s="360"/>
      <c r="E104" s="360"/>
      <c r="F104" s="360"/>
      <c r="G104" s="360"/>
      <c r="H104" s="360"/>
      <c r="I104" s="361"/>
      <c r="J104" s="115">
        <v>95</v>
      </c>
      <c r="L104" s="382"/>
    </row>
    <row r="105" spans="1:12" ht="14.25">
      <c r="A105" s="48"/>
      <c r="B105" s="70" t="s">
        <v>434</v>
      </c>
      <c r="C105" s="71"/>
      <c r="D105" s="360"/>
      <c r="E105" s="360"/>
      <c r="F105" s="360"/>
      <c r="G105" s="360"/>
      <c r="H105" s="360"/>
      <c r="I105" s="361"/>
      <c r="J105" s="115">
        <v>63.21</v>
      </c>
      <c r="L105" s="382"/>
    </row>
    <row r="106" spans="1:12" ht="14.25">
      <c r="A106" s="48"/>
      <c r="B106" s="70" t="s">
        <v>435</v>
      </c>
      <c r="C106" s="71"/>
      <c r="D106" s="360"/>
      <c r="E106" s="360"/>
      <c r="F106" s="360"/>
      <c r="G106" s="360"/>
      <c r="H106" s="360"/>
      <c r="I106" s="361"/>
      <c r="J106" s="115">
        <v>27.43</v>
      </c>
      <c r="L106" s="382"/>
    </row>
    <row r="107" spans="1:12" ht="14.25">
      <c r="A107" s="48"/>
      <c r="B107" s="57"/>
      <c r="C107" s="55"/>
      <c r="D107" s="347"/>
      <c r="E107" s="347"/>
      <c r="F107" s="347"/>
      <c r="G107" s="347"/>
      <c r="H107" s="347"/>
      <c r="I107" s="348"/>
      <c r="J107" s="110"/>
      <c r="L107" s="382"/>
    </row>
    <row r="108" spans="1:12" ht="14.25">
      <c r="A108" s="58"/>
      <c r="B108" s="52"/>
      <c r="C108" s="59"/>
      <c r="D108" s="353"/>
      <c r="E108" s="353"/>
      <c r="F108" s="353"/>
      <c r="G108" s="353"/>
      <c r="H108" s="353"/>
      <c r="I108" s="354"/>
      <c r="J108" s="111"/>
      <c r="L108" s="382"/>
    </row>
    <row r="109" spans="1:12" ht="57">
      <c r="A109" s="72" t="s">
        <v>7</v>
      </c>
      <c r="B109" s="39" t="s">
        <v>436</v>
      </c>
      <c r="C109" s="40" t="s">
        <v>371</v>
      </c>
      <c r="D109" s="352" t="s">
        <v>358</v>
      </c>
      <c r="E109" s="352" t="s">
        <v>359</v>
      </c>
      <c r="F109" s="352" t="s">
        <v>360</v>
      </c>
      <c r="G109" s="352" t="s">
        <v>361</v>
      </c>
      <c r="H109" s="352" t="s">
        <v>362</v>
      </c>
      <c r="I109" s="352" t="s">
        <v>363</v>
      </c>
      <c r="J109" s="92">
        <f>J110+J111</f>
        <v>36.11</v>
      </c>
      <c r="K109" s="60"/>
      <c r="L109" s="382"/>
    </row>
    <row r="110" spans="1:12" ht="14.25">
      <c r="A110" s="63"/>
      <c r="B110" s="70" t="s">
        <v>437</v>
      </c>
      <c r="C110" s="55"/>
      <c r="D110" s="347"/>
      <c r="E110" s="347"/>
      <c r="F110" s="347"/>
      <c r="G110" s="347"/>
      <c r="H110" s="347"/>
      <c r="I110" s="347"/>
      <c r="J110" s="113">
        <v>28.28</v>
      </c>
      <c r="L110" s="382"/>
    </row>
    <row r="111" spans="1:12" ht="14.25">
      <c r="A111" s="48"/>
      <c r="B111" s="70" t="s">
        <v>438</v>
      </c>
      <c r="C111" s="55"/>
      <c r="D111" s="347"/>
      <c r="E111" s="347"/>
      <c r="F111" s="347"/>
      <c r="G111" s="347"/>
      <c r="H111" s="347"/>
      <c r="I111" s="348"/>
      <c r="J111" s="110">
        <v>7.83</v>
      </c>
      <c r="L111" s="44"/>
    </row>
    <row r="112" spans="1:12" ht="14.25">
      <c r="A112" s="48"/>
      <c r="B112" s="70"/>
      <c r="C112" s="55"/>
      <c r="D112" s="347"/>
      <c r="E112" s="347"/>
      <c r="F112" s="347"/>
      <c r="G112" s="347"/>
      <c r="H112" s="347"/>
      <c r="I112" s="348"/>
      <c r="J112" s="110"/>
      <c r="L112" s="44"/>
    </row>
    <row r="113" spans="1:12" ht="14.25">
      <c r="A113" s="58"/>
      <c r="B113" s="52"/>
      <c r="C113" s="59"/>
      <c r="D113" s="353"/>
      <c r="E113" s="353"/>
      <c r="F113" s="353"/>
      <c r="G113" s="353"/>
      <c r="H113" s="353"/>
      <c r="I113" s="354"/>
      <c r="J113" s="111"/>
      <c r="L113" s="382"/>
    </row>
    <row r="114" spans="1:12" ht="57">
      <c r="A114" s="72" t="s">
        <v>31</v>
      </c>
      <c r="B114" s="39" t="s">
        <v>439</v>
      </c>
      <c r="C114" s="40" t="s">
        <v>371</v>
      </c>
      <c r="D114" s="352" t="s">
        <v>358</v>
      </c>
      <c r="E114" s="352" t="s">
        <v>359</v>
      </c>
      <c r="F114" s="352" t="s">
        <v>360</v>
      </c>
      <c r="G114" s="352" t="s">
        <v>361</v>
      </c>
      <c r="H114" s="352" t="s">
        <v>362</v>
      </c>
      <c r="I114" s="352" t="s">
        <v>363</v>
      </c>
      <c r="J114" s="92">
        <f>SUM(J116:J127)</f>
        <v>30.54</v>
      </c>
      <c r="L114" s="44"/>
    </row>
    <row r="115" spans="1:10" ht="14.25">
      <c r="A115" s="48"/>
      <c r="B115" s="91" t="s">
        <v>423</v>
      </c>
      <c r="C115" s="55"/>
      <c r="D115" s="347"/>
      <c r="E115" s="347"/>
      <c r="F115" s="347"/>
      <c r="G115" s="347"/>
      <c r="H115" s="347"/>
      <c r="I115" s="348"/>
      <c r="J115" s="110"/>
    </row>
    <row r="116" spans="1:10" ht="14.25">
      <c r="A116" s="48"/>
      <c r="B116" s="54" t="s">
        <v>424</v>
      </c>
      <c r="C116" s="55"/>
      <c r="D116" s="347"/>
      <c r="E116" s="347"/>
      <c r="F116" s="347"/>
      <c r="G116" s="347"/>
      <c r="H116" s="347"/>
      <c r="I116" s="348"/>
      <c r="J116" s="110">
        <v>0.57</v>
      </c>
    </row>
    <row r="117" spans="1:10" ht="14.25">
      <c r="A117" s="48"/>
      <c r="B117" s="54" t="s">
        <v>425</v>
      </c>
      <c r="C117" s="55"/>
      <c r="D117" s="347"/>
      <c r="E117" s="347"/>
      <c r="F117" s="347"/>
      <c r="G117" s="347"/>
      <c r="H117" s="347"/>
      <c r="I117" s="348"/>
      <c r="J117" s="110">
        <v>0.57</v>
      </c>
    </row>
    <row r="118" spans="1:10" ht="28.5">
      <c r="A118" s="48"/>
      <c r="B118" s="70" t="s">
        <v>426</v>
      </c>
      <c r="C118" s="55"/>
      <c r="D118" s="347"/>
      <c r="E118" s="347"/>
      <c r="F118" s="347"/>
      <c r="G118" s="347"/>
      <c r="H118" s="347"/>
      <c r="I118" s="348"/>
      <c r="J118" s="110">
        <v>0.91</v>
      </c>
    </row>
    <row r="119" spans="1:10" ht="14.25">
      <c r="A119" s="48"/>
      <c r="B119" s="70" t="s">
        <v>427</v>
      </c>
      <c r="C119" s="55"/>
      <c r="D119" s="347"/>
      <c r="E119" s="347"/>
      <c r="F119" s="347"/>
      <c r="G119" s="347"/>
      <c r="H119" s="347"/>
      <c r="I119" s="348"/>
      <c r="J119" s="110">
        <v>1.37</v>
      </c>
    </row>
    <row r="120" spans="1:10" ht="14.25">
      <c r="A120" s="48"/>
      <c r="B120" s="70" t="s">
        <v>428</v>
      </c>
      <c r="C120" s="55"/>
      <c r="D120" s="347"/>
      <c r="E120" s="347"/>
      <c r="F120" s="347"/>
      <c r="G120" s="347"/>
      <c r="H120" s="347"/>
      <c r="I120" s="348"/>
      <c r="J120" s="110">
        <v>0.95</v>
      </c>
    </row>
    <row r="121" spans="1:10" ht="28.5">
      <c r="A121" s="48"/>
      <c r="B121" s="70" t="s">
        <v>429</v>
      </c>
      <c r="C121" s="55"/>
      <c r="D121" s="347"/>
      <c r="E121" s="347"/>
      <c r="F121" s="347"/>
      <c r="G121" s="347"/>
      <c r="H121" s="347"/>
      <c r="I121" s="348"/>
      <c r="J121" s="110">
        <v>0.44</v>
      </c>
    </row>
    <row r="122" spans="1:10" ht="28.5">
      <c r="A122" s="48"/>
      <c r="B122" s="70" t="s">
        <v>430</v>
      </c>
      <c r="C122" s="55"/>
      <c r="D122" s="347"/>
      <c r="E122" s="347"/>
      <c r="F122" s="347"/>
      <c r="G122" s="347"/>
      <c r="H122" s="347"/>
      <c r="I122" s="348"/>
      <c r="J122" s="110">
        <v>0.11</v>
      </c>
    </row>
    <row r="123" spans="1:10" ht="14.25">
      <c r="A123" s="48"/>
      <c r="B123" s="70" t="s">
        <v>431</v>
      </c>
      <c r="C123" s="55"/>
      <c r="D123" s="347"/>
      <c r="E123" s="347"/>
      <c r="F123" s="347"/>
      <c r="G123" s="347"/>
      <c r="H123" s="347"/>
      <c r="I123" s="348"/>
      <c r="J123" s="110">
        <v>2.93</v>
      </c>
    </row>
    <row r="124" spans="1:10" ht="29.25" thickBot="1">
      <c r="A124" s="548"/>
      <c r="B124" s="549" t="s">
        <v>432</v>
      </c>
      <c r="C124" s="550"/>
      <c r="D124" s="551"/>
      <c r="E124" s="551"/>
      <c r="F124" s="551"/>
      <c r="G124" s="551"/>
      <c r="H124" s="551"/>
      <c r="I124" s="552"/>
      <c r="J124" s="553">
        <v>7.85</v>
      </c>
    </row>
    <row r="125" spans="1:10" ht="28.5">
      <c r="A125" s="48"/>
      <c r="B125" s="65" t="s">
        <v>433</v>
      </c>
      <c r="C125" s="49"/>
      <c r="D125" s="356"/>
      <c r="E125" s="356"/>
      <c r="F125" s="356"/>
      <c r="G125" s="356"/>
      <c r="H125" s="356"/>
      <c r="I125" s="355"/>
      <c r="J125" s="108">
        <v>7.92</v>
      </c>
    </row>
    <row r="126" spans="1:10" ht="14.25">
      <c r="A126" s="48"/>
      <c r="B126" s="70" t="s">
        <v>434</v>
      </c>
      <c r="C126" s="55"/>
      <c r="D126" s="347"/>
      <c r="E126" s="347"/>
      <c r="F126" s="347"/>
      <c r="G126" s="347"/>
      <c r="H126" s="347"/>
      <c r="I126" s="348"/>
      <c r="J126" s="110">
        <v>5.27</v>
      </c>
    </row>
    <row r="127" spans="1:10" ht="14.25">
      <c r="A127" s="48"/>
      <c r="B127" s="70" t="s">
        <v>435</v>
      </c>
      <c r="C127" s="55"/>
      <c r="D127" s="347"/>
      <c r="E127" s="347"/>
      <c r="F127" s="347"/>
      <c r="G127" s="347"/>
      <c r="H127" s="347"/>
      <c r="I127" s="348"/>
      <c r="J127" s="110">
        <v>1.65</v>
      </c>
    </row>
    <row r="128" spans="1:10" ht="14.25">
      <c r="A128" s="48"/>
      <c r="B128" s="57"/>
      <c r="C128" s="55"/>
      <c r="D128" s="347"/>
      <c r="E128" s="347"/>
      <c r="F128" s="347"/>
      <c r="G128" s="347"/>
      <c r="H128" s="347"/>
      <c r="I128" s="348"/>
      <c r="J128" s="110"/>
    </row>
    <row r="129" spans="1:10" ht="14.25">
      <c r="A129" s="58"/>
      <c r="B129" s="52"/>
      <c r="C129" s="59"/>
      <c r="D129" s="353"/>
      <c r="E129" s="353"/>
      <c r="F129" s="353"/>
      <c r="G129" s="353"/>
      <c r="H129" s="353"/>
      <c r="I129" s="354"/>
      <c r="J129" s="111"/>
    </row>
    <row r="130" spans="1:10" ht="42.75">
      <c r="A130" s="38" t="s">
        <v>8</v>
      </c>
      <c r="B130" s="39" t="s">
        <v>440</v>
      </c>
      <c r="C130" s="40" t="s">
        <v>441</v>
      </c>
      <c r="D130" s="352" t="s">
        <v>358</v>
      </c>
      <c r="E130" s="352" t="s">
        <v>359</v>
      </c>
      <c r="F130" s="352" t="s">
        <v>360</v>
      </c>
      <c r="G130" s="352" t="s">
        <v>361</v>
      </c>
      <c r="H130" s="352" t="s">
        <v>362</v>
      </c>
      <c r="I130" s="352" t="s">
        <v>363</v>
      </c>
      <c r="J130" s="92">
        <f>SUM(J131:J143)</f>
        <v>1522.9</v>
      </c>
    </row>
    <row r="131" spans="1:10" ht="14.25">
      <c r="A131" s="73"/>
      <c r="B131" s="91" t="s">
        <v>423</v>
      </c>
      <c r="C131" s="55"/>
      <c r="D131" s="347"/>
      <c r="E131" s="347"/>
      <c r="F131" s="347"/>
      <c r="G131" s="347"/>
      <c r="H131" s="347"/>
      <c r="I131" s="348"/>
      <c r="J131" s="110"/>
    </row>
    <row r="132" spans="1:10" ht="14.25">
      <c r="A132" s="48"/>
      <c r="B132" s="54" t="s">
        <v>424</v>
      </c>
      <c r="C132" s="55"/>
      <c r="D132" s="347"/>
      <c r="E132" s="347"/>
      <c r="F132" s="347"/>
      <c r="G132" s="347"/>
      <c r="H132" s="347"/>
      <c r="I132" s="348"/>
      <c r="J132" s="110">
        <v>47.4</v>
      </c>
    </row>
    <row r="133" spans="1:10" ht="14.25">
      <c r="A133" s="48"/>
      <c r="B133" s="54" t="s">
        <v>425</v>
      </c>
      <c r="C133" s="55"/>
      <c r="D133" s="347"/>
      <c r="E133" s="347"/>
      <c r="F133" s="347"/>
      <c r="G133" s="347"/>
      <c r="H133" s="347"/>
      <c r="I133" s="348"/>
      <c r="J133" s="110">
        <v>47.4</v>
      </c>
    </row>
    <row r="134" spans="1:10" ht="28.5">
      <c r="A134" s="48"/>
      <c r="B134" s="70" t="s">
        <v>426</v>
      </c>
      <c r="C134" s="55"/>
      <c r="D134" s="347"/>
      <c r="E134" s="347"/>
      <c r="F134" s="347"/>
      <c r="G134" s="347"/>
      <c r="H134" s="347"/>
      <c r="I134" s="348"/>
      <c r="J134" s="110">
        <v>72.2</v>
      </c>
    </row>
    <row r="135" spans="1:10" ht="14.25">
      <c r="A135" s="48"/>
      <c r="B135" s="70" t="s">
        <v>427</v>
      </c>
      <c r="C135" s="55"/>
      <c r="D135" s="347"/>
      <c r="E135" s="347"/>
      <c r="F135" s="347"/>
      <c r="G135" s="347"/>
      <c r="H135" s="347"/>
      <c r="I135" s="348"/>
      <c r="J135" s="110">
        <v>93.2</v>
      </c>
    </row>
    <row r="136" spans="1:10" ht="14.25">
      <c r="A136" s="48"/>
      <c r="B136" s="70" t="s">
        <v>428</v>
      </c>
      <c r="C136" s="55"/>
      <c r="D136" s="347"/>
      <c r="E136" s="347"/>
      <c r="F136" s="347"/>
      <c r="G136" s="347"/>
      <c r="H136" s="347"/>
      <c r="I136" s="348"/>
      <c r="J136" s="110">
        <v>61</v>
      </c>
    </row>
    <row r="137" spans="1:10" ht="28.5">
      <c r="A137" s="48"/>
      <c r="B137" s="70" t="s">
        <v>429</v>
      </c>
      <c r="C137" s="55"/>
      <c r="D137" s="347"/>
      <c r="E137" s="347"/>
      <c r="F137" s="347"/>
      <c r="G137" s="347"/>
      <c r="H137" s="347"/>
      <c r="I137" s="348"/>
      <c r="J137" s="110">
        <v>265.3</v>
      </c>
    </row>
    <row r="138" spans="1:10" ht="28.5">
      <c r="A138" s="48"/>
      <c r="B138" s="70" t="s">
        <v>430</v>
      </c>
      <c r="C138" s="55"/>
      <c r="D138" s="347"/>
      <c r="E138" s="347"/>
      <c r="F138" s="347"/>
      <c r="G138" s="347"/>
      <c r="H138" s="347"/>
      <c r="I138" s="348"/>
      <c r="J138" s="110">
        <v>61.5</v>
      </c>
    </row>
    <row r="139" spans="1:10" ht="14.25">
      <c r="A139" s="48"/>
      <c r="B139" s="70" t="s">
        <v>431</v>
      </c>
      <c r="C139" s="55"/>
      <c r="D139" s="347"/>
      <c r="E139" s="347"/>
      <c r="F139" s="347"/>
      <c r="G139" s="347"/>
      <c r="H139" s="347"/>
      <c r="I139" s="348"/>
      <c r="J139" s="110">
        <v>85.4</v>
      </c>
    </row>
    <row r="140" spans="1:10" ht="28.5">
      <c r="A140" s="48"/>
      <c r="B140" s="70" t="s">
        <v>432</v>
      </c>
      <c r="C140" s="55"/>
      <c r="D140" s="347"/>
      <c r="E140" s="347"/>
      <c r="F140" s="347"/>
      <c r="G140" s="347"/>
      <c r="H140" s="347"/>
      <c r="I140" s="348"/>
      <c r="J140" s="110">
        <f>220.2+70</f>
        <v>290.2</v>
      </c>
    </row>
    <row r="141" spans="1:10" ht="28.5">
      <c r="A141" s="48"/>
      <c r="B141" s="70" t="s">
        <v>433</v>
      </c>
      <c r="C141" s="55"/>
      <c r="D141" s="347"/>
      <c r="E141" s="347"/>
      <c r="F141" s="347"/>
      <c r="G141" s="347"/>
      <c r="H141" s="347"/>
      <c r="I141" s="348"/>
      <c r="J141" s="110">
        <v>267.5</v>
      </c>
    </row>
    <row r="142" spans="1:10" ht="14.25">
      <c r="A142" s="48"/>
      <c r="B142" s="70" t="s">
        <v>434</v>
      </c>
      <c r="C142" s="55"/>
      <c r="D142" s="347"/>
      <c r="E142" s="347"/>
      <c r="F142" s="347"/>
      <c r="G142" s="347"/>
      <c r="H142" s="347"/>
      <c r="I142" s="348"/>
      <c r="J142" s="110">
        <v>167.2</v>
      </c>
    </row>
    <row r="143" spans="1:10" ht="14.25">
      <c r="A143" s="48"/>
      <c r="B143" s="70" t="s">
        <v>435</v>
      </c>
      <c r="C143" s="55"/>
      <c r="D143" s="347"/>
      <c r="E143" s="347"/>
      <c r="F143" s="347"/>
      <c r="G143" s="347"/>
      <c r="H143" s="347"/>
      <c r="I143" s="348"/>
      <c r="J143" s="110">
        <v>64.6</v>
      </c>
    </row>
    <row r="144" spans="1:10" ht="14.25">
      <c r="A144" s="48"/>
      <c r="B144" s="54"/>
      <c r="C144" s="55"/>
      <c r="D144" s="347"/>
      <c r="E144" s="347"/>
      <c r="F144" s="347"/>
      <c r="G144" s="347"/>
      <c r="H144" s="347"/>
      <c r="I144" s="348"/>
      <c r="J144" s="110"/>
    </row>
    <row r="145" spans="1:10" ht="14.25">
      <c r="A145" s="58"/>
      <c r="B145" s="52"/>
      <c r="C145" s="59"/>
      <c r="D145" s="353"/>
      <c r="E145" s="353"/>
      <c r="F145" s="353"/>
      <c r="G145" s="353"/>
      <c r="H145" s="353"/>
      <c r="I145" s="354"/>
      <c r="J145" s="111"/>
    </row>
    <row r="146" spans="1:10" ht="42.75">
      <c r="A146" s="38" t="s">
        <v>49</v>
      </c>
      <c r="B146" s="39" t="s">
        <v>442</v>
      </c>
      <c r="C146" s="40" t="s">
        <v>441</v>
      </c>
      <c r="D146" s="352" t="s">
        <v>358</v>
      </c>
      <c r="E146" s="352" t="s">
        <v>359</v>
      </c>
      <c r="F146" s="352" t="s">
        <v>360</v>
      </c>
      <c r="G146" s="352" t="s">
        <v>361</v>
      </c>
      <c r="H146" s="352" t="s">
        <v>362</v>
      </c>
      <c r="I146" s="352" t="s">
        <v>363</v>
      </c>
      <c r="J146" s="92">
        <f>SUM(J148:J159)</f>
        <v>576.1</v>
      </c>
    </row>
    <row r="147" spans="1:10" ht="14.25">
      <c r="A147" s="48"/>
      <c r="B147" s="91" t="s">
        <v>423</v>
      </c>
      <c r="C147" s="55"/>
      <c r="D147" s="347"/>
      <c r="E147" s="347"/>
      <c r="F147" s="362"/>
      <c r="G147" s="362"/>
      <c r="H147" s="347"/>
      <c r="I147" s="362"/>
      <c r="J147" s="110"/>
    </row>
    <row r="148" spans="1:10" ht="14.25">
      <c r="A148" s="48"/>
      <c r="B148" s="54" t="s">
        <v>424</v>
      </c>
      <c r="C148" s="55"/>
      <c r="D148" s="363"/>
      <c r="E148" s="347"/>
      <c r="F148" s="362"/>
      <c r="G148" s="362"/>
      <c r="H148" s="347"/>
      <c r="I148" s="362"/>
      <c r="J148" s="116">
        <v>14</v>
      </c>
    </row>
    <row r="149" spans="1:10" ht="14.25">
      <c r="A149" s="48"/>
      <c r="B149" s="54" t="s">
        <v>425</v>
      </c>
      <c r="C149" s="55"/>
      <c r="D149" s="363"/>
      <c r="E149" s="347"/>
      <c r="F149" s="362"/>
      <c r="G149" s="362"/>
      <c r="H149" s="347"/>
      <c r="I149" s="362"/>
      <c r="J149" s="116">
        <v>14</v>
      </c>
    </row>
    <row r="150" spans="1:10" ht="28.5">
      <c r="A150" s="48"/>
      <c r="B150" s="70" t="s">
        <v>426</v>
      </c>
      <c r="C150" s="55"/>
      <c r="D150" s="363"/>
      <c r="E150" s="347"/>
      <c r="F150" s="362"/>
      <c r="G150" s="362"/>
      <c r="H150" s="347"/>
      <c r="I150" s="362"/>
      <c r="J150" s="116">
        <v>22.3</v>
      </c>
    </row>
    <row r="151" spans="1:10" ht="14.25">
      <c r="A151" s="48"/>
      <c r="B151" s="70" t="s">
        <v>427</v>
      </c>
      <c r="C151" s="55"/>
      <c r="D151" s="363"/>
      <c r="E151" s="347"/>
      <c r="F151" s="362"/>
      <c r="G151" s="362"/>
      <c r="H151" s="347"/>
      <c r="I151" s="362"/>
      <c r="J151" s="116">
        <v>29.9</v>
      </c>
    </row>
    <row r="152" spans="1:10" ht="14.25">
      <c r="A152" s="48"/>
      <c r="B152" s="70" t="s">
        <v>428</v>
      </c>
      <c r="C152" s="55"/>
      <c r="D152" s="363"/>
      <c r="E152" s="347"/>
      <c r="F152" s="362"/>
      <c r="G152" s="362"/>
      <c r="H152" s="347"/>
      <c r="I152" s="362"/>
      <c r="J152" s="116">
        <v>19.4</v>
      </c>
    </row>
    <row r="153" spans="1:10" ht="28.5">
      <c r="A153" s="48"/>
      <c r="B153" s="70" t="s">
        <v>429</v>
      </c>
      <c r="C153" s="55"/>
      <c r="D153" s="363"/>
      <c r="E153" s="347"/>
      <c r="F153" s="362"/>
      <c r="G153" s="362"/>
      <c r="H153" s="347"/>
      <c r="I153" s="362"/>
      <c r="J153" s="116">
        <v>63.8</v>
      </c>
    </row>
    <row r="154" spans="1:10" ht="28.5">
      <c r="A154" s="48"/>
      <c r="B154" s="70" t="s">
        <v>430</v>
      </c>
      <c r="C154" s="55"/>
      <c r="D154" s="363"/>
      <c r="E154" s="347"/>
      <c r="F154" s="362"/>
      <c r="G154" s="362"/>
      <c r="H154" s="347"/>
      <c r="I154" s="362"/>
      <c r="J154" s="116">
        <v>15</v>
      </c>
    </row>
    <row r="155" spans="1:10" ht="14.25">
      <c r="A155" s="48"/>
      <c r="B155" s="70" t="s">
        <v>431</v>
      </c>
      <c r="C155" s="55"/>
      <c r="D155" s="363"/>
      <c r="E155" s="347"/>
      <c r="F155" s="362"/>
      <c r="G155" s="362"/>
      <c r="H155" s="347"/>
      <c r="I155" s="362"/>
      <c r="J155" s="116">
        <v>38.3</v>
      </c>
    </row>
    <row r="156" spans="1:10" ht="28.5">
      <c r="A156" s="48"/>
      <c r="B156" s="70" t="s">
        <v>432</v>
      </c>
      <c r="C156" s="55"/>
      <c r="D156" s="363"/>
      <c r="E156" s="347"/>
      <c r="F156" s="362"/>
      <c r="G156" s="362"/>
      <c r="H156" s="347"/>
      <c r="I156" s="362"/>
      <c r="J156" s="116">
        <f>93.5+70</f>
        <v>163.5</v>
      </c>
    </row>
    <row r="157" spans="1:10" ht="28.5">
      <c r="A157" s="48"/>
      <c r="B157" s="70" t="s">
        <v>433</v>
      </c>
      <c r="C157" s="55"/>
      <c r="D157" s="363"/>
      <c r="E157" s="347"/>
      <c r="F157" s="362"/>
      <c r="G157" s="362"/>
      <c r="H157" s="347"/>
      <c r="I157" s="362"/>
      <c r="J157" s="116">
        <v>96.9</v>
      </c>
    </row>
    <row r="158" spans="1:10" ht="14.25">
      <c r="A158" s="48"/>
      <c r="B158" s="70" t="s">
        <v>434</v>
      </c>
      <c r="C158" s="55"/>
      <c r="D158" s="363"/>
      <c r="E158" s="347"/>
      <c r="F158" s="362"/>
      <c r="G158" s="362"/>
      <c r="H158" s="347"/>
      <c r="I158" s="362"/>
      <c r="J158" s="116">
        <v>67.5</v>
      </c>
    </row>
    <row r="159" spans="1:10" ht="14.25">
      <c r="A159" s="48"/>
      <c r="B159" s="70" t="s">
        <v>435</v>
      </c>
      <c r="C159" s="55"/>
      <c r="D159" s="363"/>
      <c r="E159" s="347"/>
      <c r="F159" s="362"/>
      <c r="G159" s="362"/>
      <c r="H159" s="347"/>
      <c r="I159" s="362"/>
      <c r="J159" s="116">
        <v>31.5</v>
      </c>
    </row>
    <row r="160" spans="1:10" ht="14.25">
      <c r="A160" s="48"/>
      <c r="B160" s="70"/>
      <c r="C160" s="55"/>
      <c r="D160" s="363"/>
      <c r="E160" s="347"/>
      <c r="F160" s="362"/>
      <c r="G160" s="362"/>
      <c r="H160" s="347"/>
      <c r="I160" s="362"/>
      <c r="J160" s="116"/>
    </row>
    <row r="161" spans="1:10" ht="14.25">
      <c r="A161" s="58"/>
      <c r="B161" s="52"/>
      <c r="C161" s="59"/>
      <c r="D161" s="353"/>
      <c r="E161" s="353"/>
      <c r="F161" s="353"/>
      <c r="G161" s="353"/>
      <c r="H161" s="353"/>
      <c r="I161" s="354"/>
      <c r="J161" s="111"/>
    </row>
    <row r="162" spans="1:12" ht="42.75">
      <c r="A162" s="38" t="s">
        <v>50</v>
      </c>
      <c r="B162" s="39" t="s">
        <v>443</v>
      </c>
      <c r="C162" s="40" t="s">
        <v>371</v>
      </c>
      <c r="D162" s="352" t="s">
        <v>358</v>
      </c>
      <c r="E162" s="352" t="s">
        <v>359</v>
      </c>
      <c r="F162" s="352" t="s">
        <v>360</v>
      </c>
      <c r="G162" s="352" t="s">
        <v>361</v>
      </c>
      <c r="H162" s="352" t="s">
        <v>362</v>
      </c>
      <c r="I162" s="352" t="s">
        <v>363</v>
      </c>
      <c r="J162" s="92">
        <f>J163</f>
        <v>0.12</v>
      </c>
      <c r="L162" s="60"/>
    </row>
    <row r="163" spans="1:10" ht="14.25">
      <c r="A163" s="48"/>
      <c r="B163" s="70" t="s">
        <v>444</v>
      </c>
      <c r="C163" s="56"/>
      <c r="D163" s="364"/>
      <c r="E163" s="347"/>
      <c r="F163" s="347"/>
      <c r="G163" s="347"/>
      <c r="H163" s="389"/>
      <c r="I163" s="348"/>
      <c r="J163" s="110">
        <v>0.12</v>
      </c>
    </row>
    <row r="164" spans="1:10" ht="15" customHeight="1">
      <c r="A164" s="48"/>
      <c r="B164" s="70"/>
      <c r="C164" s="56"/>
      <c r="D164" s="364"/>
      <c r="E164" s="347"/>
      <c r="F164" s="347"/>
      <c r="G164" s="347"/>
      <c r="H164" s="347"/>
      <c r="I164" s="348"/>
      <c r="J164" s="110"/>
    </row>
    <row r="165" spans="1:18" ht="14.25">
      <c r="A165" s="58"/>
      <c r="B165" s="52"/>
      <c r="C165" s="59"/>
      <c r="D165" s="353"/>
      <c r="E165" s="353"/>
      <c r="F165" s="353"/>
      <c r="G165" s="353"/>
      <c r="H165" s="353"/>
      <c r="I165" s="354"/>
      <c r="J165" s="111"/>
      <c r="P165" s="43" t="e">
        <f>#REF!*0.2</f>
        <v>#REF!</v>
      </c>
      <c r="R165" s="43" t="e">
        <f>#REF!*0.05</f>
        <v>#REF!</v>
      </c>
    </row>
    <row r="166" spans="1:12" ht="15">
      <c r="A166" s="66" t="s">
        <v>51</v>
      </c>
      <c r="B166" s="67" t="s">
        <v>445</v>
      </c>
      <c r="C166" s="68"/>
      <c r="D166" s="359"/>
      <c r="E166" s="359"/>
      <c r="F166" s="359"/>
      <c r="G166" s="359"/>
      <c r="H166" s="359"/>
      <c r="I166" s="359"/>
      <c r="J166" s="114"/>
      <c r="L166" s="44"/>
    </row>
    <row r="167" spans="1:12" ht="42.75">
      <c r="A167" s="74" t="s">
        <v>9</v>
      </c>
      <c r="B167" s="39" t="s">
        <v>446</v>
      </c>
      <c r="C167" s="40" t="s">
        <v>371</v>
      </c>
      <c r="D167" s="352" t="s">
        <v>358</v>
      </c>
      <c r="E167" s="352" t="s">
        <v>359</v>
      </c>
      <c r="F167" s="352" t="s">
        <v>360</v>
      </c>
      <c r="G167" s="352" t="s">
        <v>361</v>
      </c>
      <c r="H167" s="352" t="s">
        <v>362</v>
      </c>
      <c r="I167" s="352" t="s">
        <v>363</v>
      </c>
      <c r="J167" s="92">
        <f>SUM(J168:J179)</f>
        <v>36.54</v>
      </c>
      <c r="L167" s="60"/>
    </row>
    <row r="168" spans="1:10" ht="28.5">
      <c r="A168" s="63"/>
      <c r="B168" s="70" t="s">
        <v>447</v>
      </c>
      <c r="C168" s="64"/>
      <c r="D168" s="358"/>
      <c r="E168" s="358"/>
      <c r="F168" s="358"/>
      <c r="G168" s="358"/>
      <c r="H168" s="358" t="s">
        <v>815</v>
      </c>
      <c r="I168" s="358"/>
      <c r="J168" s="113"/>
    </row>
    <row r="169" spans="1:10" ht="14.25">
      <c r="A169" s="48"/>
      <c r="B169" s="93" t="s">
        <v>448</v>
      </c>
      <c r="C169" s="49"/>
      <c r="D169" s="355"/>
      <c r="E169" s="355"/>
      <c r="F169" s="355"/>
      <c r="G169" s="355"/>
      <c r="H169" s="355"/>
      <c r="I169" s="355"/>
      <c r="J169" s="108"/>
    </row>
    <row r="170" spans="1:10" ht="14.25">
      <c r="A170" s="48"/>
      <c r="B170" s="54" t="s">
        <v>459</v>
      </c>
      <c r="C170" s="49"/>
      <c r="D170" s="355">
        <v>1</v>
      </c>
      <c r="E170" s="355"/>
      <c r="F170" s="355"/>
      <c r="G170" s="355">
        <v>5</v>
      </c>
      <c r="H170" s="355">
        <f>3.1415*0.3^2</f>
        <v>0.28</v>
      </c>
      <c r="I170" s="355"/>
      <c r="J170" s="108">
        <f>D170*G170*H170</f>
        <v>1.4</v>
      </c>
    </row>
    <row r="171" spans="1:10" ht="14.25">
      <c r="A171" s="48"/>
      <c r="B171" s="54" t="s">
        <v>457</v>
      </c>
      <c r="C171" s="49"/>
      <c r="D171" s="355">
        <v>7</v>
      </c>
      <c r="E171" s="355"/>
      <c r="F171" s="355"/>
      <c r="G171" s="355">
        <v>2.5</v>
      </c>
      <c r="H171" s="355">
        <f>3.1415*0.3^2</f>
        <v>0.28</v>
      </c>
      <c r="I171" s="355"/>
      <c r="J171" s="108">
        <f>D171*G171*H171</f>
        <v>4.9</v>
      </c>
    </row>
    <row r="172" spans="1:10" ht="14.25">
      <c r="A172" s="48"/>
      <c r="B172" s="93" t="s">
        <v>449</v>
      </c>
      <c r="C172" s="49"/>
      <c r="D172" s="355"/>
      <c r="E172" s="355"/>
      <c r="F172" s="355"/>
      <c r="G172" s="355"/>
      <c r="H172" s="355"/>
      <c r="I172" s="355"/>
      <c r="J172" s="108"/>
    </row>
    <row r="173" spans="1:10" ht="14.25">
      <c r="A173" s="48"/>
      <c r="B173" s="54" t="s">
        <v>460</v>
      </c>
      <c r="C173" s="49"/>
      <c r="D173" s="355">
        <v>12</v>
      </c>
      <c r="E173" s="355"/>
      <c r="F173" s="355"/>
      <c r="G173" s="355">
        <v>3</v>
      </c>
      <c r="H173" s="355">
        <f aca="true" t="shared" si="2" ref="H173:H178">3.1415*0.3^2</f>
        <v>0.28</v>
      </c>
      <c r="I173" s="355"/>
      <c r="J173" s="108">
        <f>D173*G173*H173</f>
        <v>10.08</v>
      </c>
    </row>
    <row r="174" spans="1:10" ht="14.25">
      <c r="A174" s="48"/>
      <c r="B174" s="54" t="s">
        <v>453</v>
      </c>
      <c r="C174" s="49"/>
      <c r="D174" s="355">
        <v>2</v>
      </c>
      <c r="E174" s="355"/>
      <c r="F174" s="355"/>
      <c r="G174" s="355">
        <v>6</v>
      </c>
      <c r="H174" s="355">
        <f t="shared" si="2"/>
        <v>0.28</v>
      </c>
      <c r="I174" s="355"/>
      <c r="J174" s="108">
        <f>D174*G174*H174</f>
        <v>3.36</v>
      </c>
    </row>
    <row r="175" spans="1:10" ht="15" thickBot="1">
      <c r="A175" s="548"/>
      <c r="B175" s="554" t="s">
        <v>450</v>
      </c>
      <c r="C175" s="555"/>
      <c r="D175" s="556"/>
      <c r="E175" s="556"/>
      <c r="F175" s="556"/>
      <c r="G175" s="556"/>
      <c r="H175" s="556"/>
      <c r="I175" s="556"/>
      <c r="J175" s="557"/>
    </row>
    <row r="176" spans="1:10" ht="14.25">
      <c r="A176" s="48"/>
      <c r="B176" s="42" t="s">
        <v>461</v>
      </c>
      <c r="C176" s="49"/>
      <c r="D176" s="355">
        <v>12</v>
      </c>
      <c r="E176" s="355"/>
      <c r="F176" s="355"/>
      <c r="G176" s="355">
        <v>3.5</v>
      </c>
      <c r="H176" s="355">
        <f t="shared" si="2"/>
        <v>0.28</v>
      </c>
      <c r="I176" s="355"/>
      <c r="J176" s="108">
        <f>D176*G176*H176</f>
        <v>11.76</v>
      </c>
    </row>
    <row r="177" spans="1:10" ht="14.25">
      <c r="A177" s="48"/>
      <c r="B177" s="93" t="s">
        <v>454</v>
      </c>
      <c r="C177" s="49"/>
      <c r="D177" s="355"/>
      <c r="E177" s="355"/>
      <c r="F177" s="355"/>
      <c r="G177" s="355"/>
      <c r="H177" s="355"/>
      <c r="I177" s="355"/>
      <c r="J177" s="108"/>
    </row>
    <row r="178" spans="1:10" ht="14.25">
      <c r="A178" s="48"/>
      <c r="B178" s="54" t="s">
        <v>462</v>
      </c>
      <c r="C178" s="49"/>
      <c r="D178" s="355">
        <v>6</v>
      </c>
      <c r="E178" s="355"/>
      <c r="F178" s="355"/>
      <c r="G178" s="355">
        <v>3</v>
      </c>
      <c r="H178" s="355">
        <f t="shared" si="2"/>
        <v>0.28</v>
      </c>
      <c r="I178" s="355"/>
      <c r="J178" s="108">
        <f>D178*G178*H178</f>
        <v>5.04</v>
      </c>
    </row>
    <row r="179" spans="1:10" ht="14.25">
      <c r="A179" s="48"/>
      <c r="B179" s="54"/>
      <c r="C179" s="49"/>
      <c r="D179" s="355"/>
      <c r="E179" s="355"/>
      <c r="F179" s="355"/>
      <c r="G179" s="355"/>
      <c r="H179" s="355"/>
      <c r="I179" s="355"/>
      <c r="J179" s="108"/>
    </row>
    <row r="180" spans="1:10" ht="14.25">
      <c r="A180" s="58"/>
      <c r="B180" s="52"/>
      <c r="C180" s="59"/>
      <c r="D180" s="353"/>
      <c r="E180" s="353"/>
      <c r="F180" s="353"/>
      <c r="G180" s="353"/>
      <c r="H180" s="353"/>
      <c r="I180" s="354"/>
      <c r="J180" s="111"/>
    </row>
    <row r="181" spans="1:10" ht="57">
      <c r="A181" s="61" t="s">
        <v>52</v>
      </c>
      <c r="B181" s="39" t="s">
        <v>422</v>
      </c>
      <c r="C181" s="40" t="s">
        <v>366</v>
      </c>
      <c r="D181" s="352" t="s">
        <v>358</v>
      </c>
      <c r="E181" s="352" t="s">
        <v>359</v>
      </c>
      <c r="F181" s="352" t="s">
        <v>360</v>
      </c>
      <c r="G181" s="352" t="s">
        <v>361</v>
      </c>
      <c r="H181" s="352" t="s">
        <v>362</v>
      </c>
      <c r="I181" s="352" t="s">
        <v>363</v>
      </c>
      <c r="J181" s="92">
        <f>SUM(J183:J189)</f>
        <v>112.21</v>
      </c>
    </row>
    <row r="182" spans="1:10" ht="28.5">
      <c r="A182" s="48"/>
      <c r="B182" s="70" t="s">
        <v>447</v>
      </c>
      <c r="C182" s="55"/>
      <c r="D182" s="347"/>
      <c r="E182" s="347"/>
      <c r="F182" s="347"/>
      <c r="G182" s="347"/>
      <c r="H182" s="347"/>
      <c r="I182" s="348"/>
      <c r="J182" s="110"/>
    </row>
    <row r="183" spans="1:10" ht="14.25">
      <c r="A183" s="48"/>
      <c r="B183" s="93" t="s">
        <v>448</v>
      </c>
      <c r="C183" s="55"/>
      <c r="D183" s="347"/>
      <c r="E183" s="347"/>
      <c r="F183" s="347"/>
      <c r="G183" s="347"/>
      <c r="H183" s="347"/>
      <c r="I183" s="348"/>
      <c r="J183" s="110"/>
    </row>
    <row r="184" spans="1:10" ht="14.25">
      <c r="A184" s="48"/>
      <c r="B184" s="54" t="s">
        <v>451</v>
      </c>
      <c r="C184" s="55"/>
      <c r="D184" s="347"/>
      <c r="E184" s="347"/>
      <c r="F184" s="347"/>
      <c r="G184" s="347"/>
      <c r="H184" s="347"/>
      <c r="I184" s="348"/>
      <c r="J184" s="110">
        <v>7.31</v>
      </c>
    </row>
    <row r="185" spans="1:10" ht="14.25">
      <c r="A185" s="48"/>
      <c r="B185" s="93" t="s">
        <v>449</v>
      </c>
      <c r="C185" s="55"/>
      <c r="D185" s="347"/>
      <c r="E185" s="347"/>
      <c r="F185" s="347"/>
      <c r="G185" s="347"/>
      <c r="H185" s="347"/>
      <c r="I185" s="348"/>
      <c r="J185" s="110"/>
    </row>
    <row r="186" spans="1:10" ht="14.25">
      <c r="A186" s="48"/>
      <c r="B186" s="54" t="s">
        <v>455</v>
      </c>
      <c r="C186" s="55"/>
      <c r="D186" s="347"/>
      <c r="E186" s="347"/>
      <c r="F186" s="347"/>
      <c r="G186" s="347"/>
      <c r="H186" s="347"/>
      <c r="I186" s="348"/>
      <c r="J186" s="110">
        <v>101.28</v>
      </c>
    </row>
    <row r="187" spans="1:10" ht="14.25">
      <c r="A187" s="48"/>
      <c r="B187" s="93" t="s">
        <v>450</v>
      </c>
      <c r="C187" s="55"/>
      <c r="D187" s="347"/>
      <c r="E187" s="347"/>
      <c r="F187" s="347"/>
      <c r="G187" s="347"/>
      <c r="H187" s="347"/>
      <c r="I187" s="348"/>
      <c r="J187" s="110"/>
    </row>
    <row r="188" spans="1:10" ht="14.25">
      <c r="A188" s="48"/>
      <c r="B188" s="54" t="s">
        <v>456</v>
      </c>
      <c r="C188" s="55"/>
      <c r="D188" s="347"/>
      <c r="E188" s="347"/>
      <c r="F188" s="347"/>
      <c r="G188" s="347"/>
      <c r="H188" s="347"/>
      <c r="I188" s="348"/>
      <c r="J188" s="110">
        <v>3.62</v>
      </c>
    </row>
    <row r="189" spans="1:10" ht="14.25">
      <c r="A189" s="48"/>
      <c r="B189" s="57"/>
      <c r="C189" s="55"/>
      <c r="D189" s="347"/>
      <c r="E189" s="347"/>
      <c r="F189" s="347"/>
      <c r="G189" s="347"/>
      <c r="H189" s="347"/>
      <c r="I189" s="348"/>
      <c r="J189" s="110"/>
    </row>
    <row r="190" spans="1:10" ht="14.25">
      <c r="A190" s="58"/>
      <c r="B190" s="52"/>
      <c r="C190" s="59"/>
      <c r="D190" s="353"/>
      <c r="E190" s="353"/>
      <c r="F190" s="353"/>
      <c r="G190" s="353"/>
      <c r="H190" s="353"/>
      <c r="I190" s="354"/>
      <c r="J190" s="111"/>
    </row>
    <row r="191" spans="1:10" ht="64.5" customHeight="1">
      <c r="A191" s="38" t="s">
        <v>10</v>
      </c>
      <c r="B191" s="39" t="s">
        <v>436</v>
      </c>
      <c r="C191" s="40" t="s">
        <v>371</v>
      </c>
      <c r="D191" s="352" t="s">
        <v>358</v>
      </c>
      <c r="E191" s="352" t="s">
        <v>359</v>
      </c>
      <c r="F191" s="352" t="s">
        <v>360</v>
      </c>
      <c r="G191" s="352" t="s">
        <v>361</v>
      </c>
      <c r="H191" s="352" t="s">
        <v>362</v>
      </c>
      <c r="I191" s="352" t="s">
        <v>363</v>
      </c>
      <c r="J191" s="92">
        <f>SUM(J193:J199)</f>
        <v>57.41</v>
      </c>
    </row>
    <row r="192" spans="1:10" ht="28.5">
      <c r="A192" s="63"/>
      <c r="B192" s="70" t="s">
        <v>447</v>
      </c>
      <c r="C192" s="64"/>
      <c r="D192" s="358"/>
      <c r="E192" s="358"/>
      <c r="F192" s="358"/>
      <c r="G192" s="358"/>
      <c r="H192" s="358"/>
      <c r="I192" s="358"/>
      <c r="J192" s="113"/>
    </row>
    <row r="193" spans="1:10" ht="14.25">
      <c r="A193" s="48"/>
      <c r="B193" s="93" t="s">
        <v>448</v>
      </c>
      <c r="C193" s="49"/>
      <c r="D193" s="355"/>
      <c r="E193" s="355"/>
      <c r="F193" s="355"/>
      <c r="G193" s="355"/>
      <c r="H193" s="355"/>
      <c r="I193" s="355"/>
      <c r="J193" s="108"/>
    </row>
    <row r="194" spans="1:10" ht="14.25">
      <c r="A194" s="48"/>
      <c r="B194" s="54" t="s">
        <v>458</v>
      </c>
      <c r="C194" s="49"/>
      <c r="D194" s="355"/>
      <c r="E194" s="355"/>
      <c r="F194" s="355"/>
      <c r="G194" s="355"/>
      <c r="H194" s="355"/>
      <c r="I194" s="355"/>
      <c r="J194" s="108">
        <v>1.89</v>
      </c>
    </row>
    <row r="195" spans="1:10" ht="14.25">
      <c r="A195" s="48"/>
      <c r="B195" s="54" t="s">
        <v>457</v>
      </c>
      <c r="C195" s="49"/>
      <c r="D195" s="355"/>
      <c r="E195" s="355"/>
      <c r="F195" s="355"/>
      <c r="G195" s="355"/>
      <c r="H195" s="355"/>
      <c r="I195" s="355"/>
      <c r="J195" s="108">
        <v>30.12</v>
      </c>
    </row>
    <row r="196" spans="1:10" ht="14.25">
      <c r="A196" s="48"/>
      <c r="B196" s="93" t="s">
        <v>449</v>
      </c>
      <c r="C196" s="49"/>
      <c r="D196" s="355"/>
      <c r="E196" s="355"/>
      <c r="F196" s="355"/>
      <c r="G196" s="355"/>
      <c r="H196" s="355"/>
      <c r="I196" s="355"/>
      <c r="J196" s="108"/>
    </row>
    <row r="197" spans="1:10" ht="14.25">
      <c r="A197" s="48"/>
      <c r="B197" s="54" t="s">
        <v>463</v>
      </c>
      <c r="C197" s="49"/>
      <c r="D197" s="355"/>
      <c r="E197" s="355"/>
      <c r="F197" s="355"/>
      <c r="G197" s="355"/>
      <c r="H197" s="355"/>
      <c r="I197" s="355"/>
      <c r="J197" s="108">
        <v>13.95</v>
      </c>
    </row>
    <row r="198" spans="1:10" ht="14.25">
      <c r="A198" s="48"/>
      <c r="B198" s="93" t="s">
        <v>450</v>
      </c>
      <c r="C198" s="49"/>
      <c r="D198" s="355"/>
      <c r="E198" s="355"/>
      <c r="F198" s="355"/>
      <c r="G198" s="355"/>
      <c r="H198" s="355"/>
      <c r="I198" s="355"/>
      <c r="J198" s="108"/>
    </row>
    <row r="199" spans="1:10" ht="14.25">
      <c r="A199" s="48"/>
      <c r="B199" s="54" t="s">
        <v>464</v>
      </c>
      <c r="C199" s="49"/>
      <c r="D199" s="355"/>
      <c r="E199" s="355"/>
      <c r="F199" s="355"/>
      <c r="G199" s="355"/>
      <c r="H199" s="355"/>
      <c r="I199" s="355"/>
      <c r="J199" s="108">
        <v>11.45</v>
      </c>
    </row>
    <row r="200" spans="1:10" ht="14.25">
      <c r="A200" s="48"/>
      <c r="B200" s="75"/>
      <c r="C200" s="50"/>
      <c r="D200" s="355"/>
      <c r="E200" s="355"/>
      <c r="F200" s="355"/>
      <c r="G200" s="355"/>
      <c r="H200" s="355"/>
      <c r="I200" s="355"/>
      <c r="J200" s="108"/>
    </row>
    <row r="201" spans="1:10" ht="14.25">
      <c r="A201" s="58"/>
      <c r="B201" s="52"/>
      <c r="C201" s="59"/>
      <c r="D201" s="353"/>
      <c r="E201" s="353"/>
      <c r="F201" s="353"/>
      <c r="G201" s="353"/>
      <c r="H201" s="353"/>
      <c r="I201" s="354"/>
      <c r="J201" s="111"/>
    </row>
    <row r="202" spans="1:10" ht="57">
      <c r="A202" s="38" t="s">
        <v>11</v>
      </c>
      <c r="B202" s="39" t="s">
        <v>439</v>
      </c>
      <c r="C202" s="40" t="s">
        <v>371</v>
      </c>
      <c r="D202" s="352" t="s">
        <v>358</v>
      </c>
      <c r="E202" s="352" t="s">
        <v>359</v>
      </c>
      <c r="F202" s="352" t="s">
        <v>360</v>
      </c>
      <c r="G202" s="352" t="s">
        <v>361</v>
      </c>
      <c r="H202" s="352" t="s">
        <v>362</v>
      </c>
      <c r="I202" s="352" t="s">
        <v>363</v>
      </c>
      <c r="J202" s="92">
        <f>SUM(J205:J210)</f>
        <v>9.34</v>
      </c>
    </row>
    <row r="203" spans="1:10" ht="28.5">
      <c r="A203" s="94"/>
      <c r="B203" s="70" t="s">
        <v>447</v>
      </c>
      <c r="C203" s="64"/>
      <c r="D203" s="358"/>
      <c r="E203" s="358"/>
      <c r="F203" s="358"/>
      <c r="G203" s="358"/>
      <c r="H203" s="358"/>
      <c r="I203" s="358"/>
      <c r="J203" s="113"/>
    </row>
    <row r="204" spans="1:10" ht="14.25">
      <c r="A204" s="87"/>
      <c r="B204" s="93" t="s">
        <v>448</v>
      </c>
      <c r="C204" s="55"/>
      <c r="D204" s="348"/>
      <c r="E204" s="348"/>
      <c r="F204" s="348"/>
      <c r="G204" s="348"/>
      <c r="H204" s="348"/>
      <c r="I204" s="348"/>
      <c r="J204" s="110"/>
    </row>
    <row r="205" spans="1:10" ht="14.25">
      <c r="A205" s="87"/>
      <c r="B205" s="54" t="s">
        <v>457</v>
      </c>
      <c r="C205" s="56"/>
      <c r="D205" s="348"/>
      <c r="E205" s="348"/>
      <c r="F205" s="348"/>
      <c r="G205" s="348"/>
      <c r="H205" s="348"/>
      <c r="I205" s="348"/>
      <c r="J205" s="110">
        <v>0.4</v>
      </c>
    </row>
    <row r="206" spans="1:10" ht="14.25">
      <c r="A206" s="48"/>
      <c r="B206" s="93" t="s">
        <v>449</v>
      </c>
      <c r="C206" s="50"/>
      <c r="D206" s="355"/>
      <c r="E206" s="355"/>
      <c r="F206" s="355"/>
      <c r="G206" s="355"/>
      <c r="H206" s="355"/>
      <c r="I206" s="355"/>
      <c r="J206" s="108"/>
    </row>
    <row r="207" spans="1:10" ht="14.25">
      <c r="A207" s="48"/>
      <c r="B207" s="54" t="s">
        <v>465</v>
      </c>
      <c r="C207" s="50"/>
      <c r="D207" s="355"/>
      <c r="E207" s="355"/>
      <c r="F207" s="355"/>
      <c r="G207" s="355"/>
      <c r="H207" s="355"/>
      <c r="I207" s="355"/>
      <c r="J207" s="108">
        <v>0.32</v>
      </c>
    </row>
    <row r="208" spans="1:10" ht="14.25">
      <c r="A208" s="48"/>
      <c r="B208" s="54" t="s">
        <v>455</v>
      </c>
      <c r="C208" s="50"/>
      <c r="D208" s="355"/>
      <c r="E208" s="355"/>
      <c r="F208" s="355"/>
      <c r="G208" s="355"/>
      <c r="H208" s="355"/>
      <c r="I208" s="355"/>
      <c r="J208" s="108">
        <v>8.44</v>
      </c>
    </row>
    <row r="209" spans="1:10" ht="14.25">
      <c r="A209" s="48"/>
      <c r="B209" s="93" t="s">
        <v>450</v>
      </c>
      <c r="C209" s="50"/>
      <c r="D209" s="355"/>
      <c r="E209" s="355"/>
      <c r="F209" s="355"/>
      <c r="G209" s="355"/>
      <c r="H209" s="355"/>
      <c r="I209" s="355"/>
      <c r="J209" s="108"/>
    </row>
    <row r="210" spans="1:10" ht="14.25">
      <c r="A210" s="48"/>
      <c r="B210" s="54" t="s">
        <v>464</v>
      </c>
      <c r="C210" s="50"/>
      <c r="D210" s="355"/>
      <c r="E210" s="355"/>
      <c r="F210" s="355"/>
      <c r="G210" s="355"/>
      <c r="H210" s="355"/>
      <c r="I210" s="355"/>
      <c r="J210" s="108">
        <v>0.18</v>
      </c>
    </row>
    <row r="211" spans="1:10" ht="14.25">
      <c r="A211" s="48"/>
      <c r="B211" s="75"/>
      <c r="C211" s="50"/>
      <c r="D211" s="355"/>
      <c r="E211" s="355"/>
      <c r="F211" s="355"/>
      <c r="G211" s="355"/>
      <c r="H211" s="355"/>
      <c r="I211" s="355"/>
      <c r="J211" s="108"/>
    </row>
    <row r="212" spans="1:10" ht="14.25">
      <c r="A212" s="58"/>
      <c r="B212" s="52"/>
      <c r="C212" s="59"/>
      <c r="D212" s="353"/>
      <c r="E212" s="353"/>
      <c r="F212" s="353"/>
      <c r="G212" s="353"/>
      <c r="H212" s="353"/>
      <c r="I212" s="354"/>
      <c r="J212" s="111"/>
    </row>
    <row r="213" spans="1:10" ht="42.75">
      <c r="A213" s="38" t="s">
        <v>32</v>
      </c>
      <c r="B213" s="39" t="s">
        <v>440</v>
      </c>
      <c r="C213" s="40" t="s">
        <v>441</v>
      </c>
      <c r="D213" s="352" t="s">
        <v>358</v>
      </c>
      <c r="E213" s="352" t="s">
        <v>359</v>
      </c>
      <c r="F213" s="352" t="s">
        <v>360</v>
      </c>
      <c r="G213" s="352" t="s">
        <v>361</v>
      </c>
      <c r="H213" s="352" t="s">
        <v>362</v>
      </c>
      <c r="I213" s="352" t="s">
        <v>363</v>
      </c>
      <c r="J213" s="92">
        <f>SUM(J215:J222)</f>
        <v>875.2</v>
      </c>
    </row>
    <row r="214" spans="1:10" ht="28.5">
      <c r="A214" s="48"/>
      <c r="B214" s="70" t="s">
        <v>447</v>
      </c>
      <c r="C214" s="50"/>
      <c r="D214" s="355"/>
      <c r="E214" s="355"/>
      <c r="F214" s="355"/>
      <c r="G214" s="355"/>
      <c r="H214" s="355"/>
      <c r="I214" s="355"/>
      <c r="J214" s="108"/>
    </row>
    <row r="215" spans="1:10" ht="14.25">
      <c r="A215" s="48"/>
      <c r="B215" s="93" t="s">
        <v>448</v>
      </c>
      <c r="C215" s="50"/>
      <c r="D215" s="355"/>
      <c r="E215" s="355"/>
      <c r="F215" s="355"/>
      <c r="G215" s="355"/>
      <c r="H215" s="355"/>
      <c r="I215" s="355"/>
      <c r="J215" s="108"/>
    </row>
    <row r="216" spans="1:10" ht="14.25">
      <c r="A216" s="48"/>
      <c r="B216" s="54" t="s">
        <v>458</v>
      </c>
      <c r="C216" s="50"/>
      <c r="D216" s="355"/>
      <c r="E216" s="355"/>
      <c r="F216" s="355"/>
      <c r="G216" s="355"/>
      <c r="H216" s="355"/>
      <c r="I216" s="355"/>
      <c r="J216" s="108">
        <v>10.2</v>
      </c>
    </row>
    <row r="217" spans="1:10" ht="14.25">
      <c r="A217" s="48"/>
      <c r="B217" s="54" t="s">
        <v>457</v>
      </c>
      <c r="C217" s="50"/>
      <c r="D217" s="355"/>
      <c r="E217" s="355"/>
      <c r="F217" s="355"/>
      <c r="G217" s="355"/>
      <c r="H217" s="355"/>
      <c r="I217" s="355"/>
      <c r="J217" s="108">
        <v>276.3</v>
      </c>
    </row>
    <row r="218" spans="1:10" ht="14.25">
      <c r="A218" s="48"/>
      <c r="B218" s="93" t="s">
        <v>449</v>
      </c>
      <c r="C218" s="50"/>
      <c r="D218" s="355"/>
      <c r="E218" s="355"/>
      <c r="F218" s="355"/>
      <c r="G218" s="355"/>
      <c r="H218" s="355"/>
      <c r="I218" s="355"/>
      <c r="J218" s="108"/>
    </row>
    <row r="219" spans="1:10" ht="14.25">
      <c r="A219" s="48"/>
      <c r="B219" s="54" t="s">
        <v>463</v>
      </c>
      <c r="C219" s="50"/>
      <c r="D219" s="355"/>
      <c r="E219" s="355"/>
      <c r="F219" s="355"/>
      <c r="G219" s="355"/>
      <c r="H219" s="355"/>
      <c r="I219" s="355"/>
      <c r="J219" s="108">
        <v>186.4</v>
      </c>
    </row>
    <row r="220" spans="1:10" ht="14.25">
      <c r="A220" s="48"/>
      <c r="B220" s="54" t="s">
        <v>455</v>
      </c>
      <c r="C220" s="50"/>
      <c r="D220" s="355"/>
      <c r="E220" s="355"/>
      <c r="F220" s="355"/>
      <c r="G220" s="355"/>
      <c r="H220" s="355"/>
      <c r="I220" s="355"/>
      <c r="J220" s="108">
        <v>257.1</v>
      </c>
    </row>
    <row r="221" spans="1:10" ht="14.25">
      <c r="A221" s="48"/>
      <c r="B221" s="93" t="s">
        <v>450</v>
      </c>
      <c r="C221" s="50"/>
      <c r="D221" s="355"/>
      <c r="E221" s="355"/>
      <c r="F221" s="355"/>
      <c r="G221" s="355"/>
      <c r="H221" s="355"/>
      <c r="I221" s="355"/>
      <c r="J221" s="108"/>
    </row>
    <row r="222" spans="1:10" ht="14.25">
      <c r="A222" s="48"/>
      <c r="B222" s="54" t="s">
        <v>464</v>
      </c>
      <c r="C222" s="50"/>
      <c r="D222" s="355"/>
      <c r="E222" s="355"/>
      <c r="F222" s="355"/>
      <c r="G222" s="355"/>
      <c r="H222" s="355"/>
      <c r="I222" s="355"/>
      <c r="J222" s="108">
        <v>145.2</v>
      </c>
    </row>
    <row r="223" spans="1:10" ht="14.25">
      <c r="A223" s="48"/>
      <c r="B223" s="76"/>
      <c r="C223" s="50"/>
      <c r="D223" s="355"/>
      <c r="E223" s="355"/>
      <c r="F223" s="355"/>
      <c r="G223" s="355"/>
      <c r="H223" s="355"/>
      <c r="I223" s="355"/>
      <c r="J223" s="108"/>
    </row>
    <row r="224" spans="1:10" ht="14.25">
      <c r="A224" s="48"/>
      <c r="B224" s="77"/>
      <c r="C224" s="50"/>
      <c r="D224" s="355"/>
      <c r="E224" s="355"/>
      <c r="F224" s="355"/>
      <c r="G224" s="355"/>
      <c r="H224" s="355"/>
      <c r="I224" s="355"/>
      <c r="J224" s="108"/>
    </row>
    <row r="225" spans="1:10" ht="14.25">
      <c r="A225" s="58"/>
      <c r="B225" s="52"/>
      <c r="C225" s="59"/>
      <c r="D225" s="353"/>
      <c r="E225" s="353"/>
      <c r="F225" s="353"/>
      <c r="G225" s="353"/>
      <c r="H225" s="353"/>
      <c r="I225" s="354"/>
      <c r="J225" s="111"/>
    </row>
    <row r="226" spans="1:10" ht="42.75">
      <c r="A226" s="61" t="s">
        <v>53</v>
      </c>
      <c r="B226" s="39" t="s">
        <v>442</v>
      </c>
      <c r="C226" s="40" t="s">
        <v>441</v>
      </c>
      <c r="D226" s="352" t="s">
        <v>358</v>
      </c>
      <c r="E226" s="352" t="s">
        <v>359</v>
      </c>
      <c r="F226" s="352" t="s">
        <v>360</v>
      </c>
      <c r="G226" s="352" t="s">
        <v>361</v>
      </c>
      <c r="H226" s="352" t="s">
        <v>362</v>
      </c>
      <c r="I226" s="352" t="s">
        <v>363</v>
      </c>
      <c r="J226" s="92">
        <f>SUM(J228:J235)</f>
        <v>258.1</v>
      </c>
    </row>
    <row r="227" spans="1:10" ht="28.5">
      <c r="A227" s="48"/>
      <c r="B227" s="70" t="s">
        <v>447</v>
      </c>
      <c r="C227" s="55"/>
      <c r="D227" s="347"/>
      <c r="E227" s="347"/>
      <c r="F227" s="347"/>
      <c r="G227" s="347"/>
      <c r="H227" s="347"/>
      <c r="I227" s="348"/>
      <c r="J227" s="110"/>
    </row>
    <row r="228" spans="1:10" ht="15" thickBot="1">
      <c r="A228" s="548"/>
      <c r="B228" s="554" t="s">
        <v>448</v>
      </c>
      <c r="C228" s="550"/>
      <c r="D228" s="551"/>
      <c r="E228" s="551"/>
      <c r="F228" s="551"/>
      <c r="G228" s="551"/>
      <c r="H228" s="551"/>
      <c r="I228" s="552"/>
      <c r="J228" s="553"/>
    </row>
    <row r="229" spans="1:10" ht="14.25">
      <c r="A229" s="48"/>
      <c r="B229" s="42" t="s">
        <v>458</v>
      </c>
      <c r="C229" s="49"/>
      <c r="D229" s="356"/>
      <c r="E229" s="356"/>
      <c r="F229" s="356"/>
      <c r="G229" s="356"/>
      <c r="H229" s="356"/>
      <c r="I229" s="355"/>
      <c r="J229" s="108">
        <v>2.6</v>
      </c>
    </row>
    <row r="230" spans="1:10" ht="14.25">
      <c r="A230" s="48"/>
      <c r="B230" s="54" t="s">
        <v>457</v>
      </c>
      <c r="C230" s="55"/>
      <c r="D230" s="347"/>
      <c r="E230" s="347"/>
      <c r="F230" s="347"/>
      <c r="G230" s="347"/>
      <c r="H230" s="347"/>
      <c r="I230" s="348"/>
      <c r="J230" s="110">
        <v>67.9</v>
      </c>
    </row>
    <row r="231" spans="1:10" ht="14.25">
      <c r="A231" s="48"/>
      <c r="B231" s="93" t="s">
        <v>449</v>
      </c>
      <c r="C231" s="55"/>
      <c r="D231" s="347"/>
      <c r="E231" s="347"/>
      <c r="F231" s="347"/>
      <c r="G231" s="347"/>
      <c r="H231" s="347"/>
      <c r="I231" s="348"/>
      <c r="J231" s="110"/>
    </row>
    <row r="232" spans="1:10" ht="14.25">
      <c r="A232" s="48"/>
      <c r="B232" s="54" t="s">
        <v>463</v>
      </c>
      <c r="C232" s="55"/>
      <c r="D232" s="347"/>
      <c r="E232" s="347"/>
      <c r="F232" s="347"/>
      <c r="G232" s="347"/>
      <c r="H232" s="347"/>
      <c r="I232" s="348"/>
      <c r="J232" s="110">
        <v>43.3</v>
      </c>
    </row>
    <row r="233" spans="1:10" ht="14.25">
      <c r="A233" s="48"/>
      <c r="B233" s="54" t="s">
        <v>455</v>
      </c>
      <c r="C233" s="55"/>
      <c r="D233" s="347"/>
      <c r="E233" s="347"/>
      <c r="F233" s="347"/>
      <c r="G233" s="347"/>
      <c r="H233" s="347"/>
      <c r="I233" s="348"/>
      <c r="J233" s="110">
        <v>108.8</v>
      </c>
    </row>
    <row r="234" spans="1:10" ht="14.25">
      <c r="A234" s="48"/>
      <c r="B234" s="93" t="s">
        <v>450</v>
      </c>
      <c r="C234" s="55"/>
      <c r="D234" s="347"/>
      <c r="E234" s="347"/>
      <c r="F234" s="347"/>
      <c r="G234" s="347"/>
      <c r="H234" s="347"/>
      <c r="I234" s="348"/>
      <c r="J234" s="110"/>
    </row>
    <row r="235" spans="1:10" ht="14.25">
      <c r="A235" s="48"/>
      <c r="B235" s="54" t="s">
        <v>464</v>
      </c>
      <c r="C235" s="55"/>
      <c r="D235" s="347"/>
      <c r="E235" s="347"/>
      <c r="F235" s="347"/>
      <c r="G235" s="347"/>
      <c r="H235" s="347"/>
      <c r="I235" s="348"/>
      <c r="J235" s="110">
        <v>35.5</v>
      </c>
    </row>
    <row r="236" spans="1:10" ht="14.25">
      <c r="A236" s="48"/>
      <c r="B236" s="54"/>
      <c r="C236" s="55"/>
      <c r="D236" s="347"/>
      <c r="E236" s="347"/>
      <c r="F236" s="347"/>
      <c r="G236" s="347"/>
      <c r="H236" s="347"/>
      <c r="I236" s="348"/>
      <c r="J236" s="110"/>
    </row>
    <row r="237" spans="1:10" ht="14.25">
      <c r="A237" s="58"/>
      <c r="B237" s="52"/>
      <c r="C237" s="59"/>
      <c r="D237" s="353"/>
      <c r="E237" s="353"/>
      <c r="F237" s="353"/>
      <c r="G237" s="353"/>
      <c r="H237" s="353"/>
      <c r="I237" s="354"/>
      <c r="J237" s="111"/>
    </row>
    <row r="238" spans="1:12" ht="15">
      <c r="A238" s="66" t="s">
        <v>54</v>
      </c>
      <c r="B238" s="67" t="s">
        <v>26</v>
      </c>
      <c r="C238" s="68"/>
      <c r="D238" s="359"/>
      <c r="E238" s="359"/>
      <c r="F238" s="359"/>
      <c r="G238" s="359"/>
      <c r="H238" s="359"/>
      <c r="I238" s="359"/>
      <c r="J238" s="114"/>
      <c r="L238" s="44"/>
    </row>
    <row r="239" spans="1:10" ht="57">
      <c r="A239" s="61" t="s">
        <v>12</v>
      </c>
      <c r="B239" s="39" t="s">
        <v>422</v>
      </c>
      <c r="C239" s="40" t="s">
        <v>366</v>
      </c>
      <c r="D239" s="352" t="s">
        <v>358</v>
      </c>
      <c r="E239" s="352" t="s">
        <v>359</v>
      </c>
      <c r="F239" s="352" t="s">
        <v>360</v>
      </c>
      <c r="G239" s="352" t="s">
        <v>361</v>
      </c>
      <c r="H239" s="352" t="s">
        <v>362</v>
      </c>
      <c r="I239" s="352" t="s">
        <v>363</v>
      </c>
      <c r="J239" s="92">
        <f>SUM(J241:J268)</f>
        <v>974.26</v>
      </c>
    </row>
    <row r="240" spans="1:10" ht="28.5">
      <c r="A240" s="63"/>
      <c r="B240" s="70" t="s">
        <v>447</v>
      </c>
      <c r="C240" s="64"/>
      <c r="D240" s="358"/>
      <c r="E240" s="358"/>
      <c r="F240" s="358"/>
      <c r="G240" s="358"/>
      <c r="H240" s="358"/>
      <c r="I240" s="358"/>
      <c r="J240" s="113"/>
    </row>
    <row r="241" spans="1:10" ht="14.25">
      <c r="A241" s="48"/>
      <c r="B241" s="93" t="s">
        <v>448</v>
      </c>
      <c r="C241" s="55"/>
      <c r="D241" s="348"/>
      <c r="E241" s="348"/>
      <c r="F241" s="348"/>
      <c r="G241" s="348"/>
      <c r="H241" s="348"/>
      <c r="I241" s="348"/>
      <c r="J241" s="110"/>
    </row>
    <row r="242" spans="1:10" ht="14.25">
      <c r="A242" s="48"/>
      <c r="B242" s="75" t="s">
        <v>470</v>
      </c>
      <c r="C242" s="55"/>
      <c r="D242" s="348"/>
      <c r="E242" s="348"/>
      <c r="F242" s="348"/>
      <c r="G242" s="348"/>
      <c r="H242" s="348"/>
      <c r="I242" s="348"/>
      <c r="J242" s="110">
        <v>38.61</v>
      </c>
    </row>
    <row r="243" spans="1:10" ht="14.25">
      <c r="A243" s="48"/>
      <c r="B243" s="75" t="s">
        <v>472</v>
      </c>
      <c r="C243" s="55"/>
      <c r="D243" s="348"/>
      <c r="E243" s="348"/>
      <c r="F243" s="348"/>
      <c r="G243" s="348"/>
      <c r="H243" s="348"/>
      <c r="I243" s="348"/>
      <c r="J243" s="110">
        <v>34.34</v>
      </c>
    </row>
    <row r="244" spans="1:10" ht="14.25">
      <c r="A244" s="48"/>
      <c r="B244" s="75" t="s">
        <v>471</v>
      </c>
      <c r="C244" s="55"/>
      <c r="D244" s="348"/>
      <c r="E244" s="348"/>
      <c r="F244" s="348"/>
      <c r="G244" s="348"/>
      <c r="H244" s="348"/>
      <c r="I244" s="348"/>
      <c r="J244" s="110">
        <v>32.71</v>
      </c>
    </row>
    <row r="245" spans="1:10" ht="14.25">
      <c r="A245" s="48"/>
      <c r="B245" s="75" t="s">
        <v>473</v>
      </c>
      <c r="C245" s="55"/>
      <c r="D245" s="348"/>
      <c r="E245" s="348"/>
      <c r="F245" s="348"/>
      <c r="G245" s="348"/>
      <c r="H245" s="348"/>
      <c r="I245" s="348"/>
      <c r="J245" s="110">
        <v>26.17</v>
      </c>
    </row>
    <row r="246" spans="1:10" ht="14.25">
      <c r="A246" s="48"/>
      <c r="B246" s="75" t="s">
        <v>474</v>
      </c>
      <c r="C246" s="55"/>
      <c r="D246" s="348"/>
      <c r="E246" s="348"/>
      <c r="F246" s="348"/>
      <c r="G246" s="348"/>
      <c r="H246" s="348"/>
      <c r="I246" s="348"/>
      <c r="J246" s="110">
        <v>105.7</v>
      </c>
    </row>
    <row r="247" spans="1:10" ht="14.25">
      <c r="A247" s="48"/>
      <c r="B247" s="75" t="s">
        <v>475</v>
      </c>
      <c r="C247" s="55"/>
      <c r="D247" s="348"/>
      <c r="E247" s="348"/>
      <c r="F247" s="348"/>
      <c r="G247" s="348"/>
      <c r="H247" s="348"/>
      <c r="I247" s="348"/>
      <c r="J247" s="110">
        <v>89.02</v>
      </c>
    </row>
    <row r="248" spans="1:10" ht="14.25">
      <c r="A248" s="48"/>
      <c r="B248" s="75" t="s">
        <v>490</v>
      </c>
      <c r="C248" s="55"/>
      <c r="D248" s="348"/>
      <c r="E248" s="348"/>
      <c r="F248" s="348"/>
      <c r="G248" s="348"/>
      <c r="H248" s="348"/>
      <c r="I248" s="348"/>
      <c r="J248" s="110">
        <v>84.27</v>
      </c>
    </row>
    <row r="249" spans="1:10" ht="14.25">
      <c r="A249" s="48"/>
      <c r="B249" s="75" t="s">
        <v>491</v>
      </c>
      <c r="C249" s="55"/>
      <c r="D249" s="348"/>
      <c r="E249" s="348"/>
      <c r="F249" s="348"/>
      <c r="G249" s="348"/>
      <c r="H249" s="348"/>
      <c r="I249" s="348"/>
      <c r="J249" s="110">
        <v>102.2</v>
      </c>
    </row>
    <row r="250" spans="1:10" ht="14.25">
      <c r="A250" s="48"/>
      <c r="B250" s="93" t="s">
        <v>449</v>
      </c>
      <c r="C250" s="55"/>
      <c r="D250" s="348"/>
      <c r="E250" s="348"/>
      <c r="F250" s="348"/>
      <c r="G250" s="348"/>
      <c r="H250" s="348"/>
      <c r="I250" s="348"/>
      <c r="J250" s="110"/>
    </row>
    <row r="251" spans="1:10" ht="14.25">
      <c r="A251" s="48"/>
      <c r="B251" s="75" t="s">
        <v>467</v>
      </c>
      <c r="C251" s="55"/>
      <c r="D251" s="348"/>
      <c r="E251" s="348"/>
      <c r="F251" s="348"/>
      <c r="G251" s="348"/>
      <c r="H251" s="348"/>
      <c r="I251" s="348"/>
      <c r="J251" s="110">
        <v>13.51</v>
      </c>
    </row>
    <row r="252" spans="1:10" ht="14.25">
      <c r="A252" s="48"/>
      <c r="B252" s="75" t="s">
        <v>468</v>
      </c>
      <c r="C252" s="55"/>
      <c r="D252" s="348"/>
      <c r="E252" s="348"/>
      <c r="F252" s="348"/>
      <c r="G252" s="348"/>
      <c r="H252" s="348"/>
      <c r="I252" s="348"/>
      <c r="J252" s="110">
        <f>16.88*2</f>
        <v>33.76</v>
      </c>
    </row>
    <row r="253" spans="1:10" ht="14.25">
      <c r="A253" s="48"/>
      <c r="B253" s="75" t="s">
        <v>469</v>
      </c>
      <c r="C253" s="55"/>
      <c r="D253" s="348"/>
      <c r="E253" s="348"/>
      <c r="F253" s="348"/>
      <c r="G253" s="348"/>
      <c r="H253" s="348"/>
      <c r="I253" s="348"/>
      <c r="J253" s="110">
        <v>109.54</v>
      </c>
    </row>
    <row r="254" spans="1:10" ht="14.25">
      <c r="A254" s="48"/>
      <c r="B254" s="93" t="s">
        <v>450</v>
      </c>
      <c r="C254" s="55"/>
      <c r="D254" s="348"/>
      <c r="E254" s="348"/>
      <c r="F254" s="348"/>
      <c r="G254" s="348"/>
      <c r="H254" s="348"/>
      <c r="I254" s="348"/>
      <c r="J254" s="110"/>
    </row>
    <row r="255" spans="1:10" ht="14.25">
      <c r="A255" s="48"/>
      <c r="B255" s="75" t="s">
        <v>476</v>
      </c>
      <c r="C255" s="55"/>
      <c r="D255" s="348"/>
      <c r="E255" s="348"/>
      <c r="F255" s="348"/>
      <c r="G255" s="348"/>
      <c r="H255" s="348"/>
      <c r="I255" s="348"/>
      <c r="J255" s="110">
        <f>15.25*2</f>
        <v>30.5</v>
      </c>
    </row>
    <row r="256" spans="1:10" ht="14.25">
      <c r="A256" s="48"/>
      <c r="B256" s="75" t="s">
        <v>477</v>
      </c>
      <c r="C256" s="55"/>
      <c r="D256" s="348"/>
      <c r="E256" s="348"/>
      <c r="F256" s="348"/>
      <c r="G256" s="348"/>
      <c r="H256" s="348"/>
      <c r="I256" s="348"/>
      <c r="J256" s="110">
        <v>51.19</v>
      </c>
    </row>
    <row r="257" spans="1:10" ht="14.25">
      <c r="A257" s="48"/>
      <c r="B257" s="75" t="s">
        <v>478</v>
      </c>
      <c r="C257" s="71"/>
      <c r="D257" s="361"/>
      <c r="E257" s="361"/>
      <c r="F257" s="361"/>
      <c r="G257" s="361"/>
      <c r="H257" s="361"/>
      <c r="I257" s="361"/>
      <c r="J257" s="117">
        <v>51.22</v>
      </c>
    </row>
    <row r="258" spans="1:10" ht="14.25">
      <c r="A258" s="48"/>
      <c r="B258" s="93" t="s">
        <v>454</v>
      </c>
      <c r="C258" s="55"/>
      <c r="D258" s="348"/>
      <c r="E258" s="348"/>
      <c r="F258" s="348"/>
      <c r="G258" s="348"/>
      <c r="H258" s="348"/>
      <c r="I258" s="348"/>
      <c r="J258" s="110"/>
    </row>
    <row r="259" spans="1:10" ht="14.25">
      <c r="A259" s="48"/>
      <c r="B259" s="54" t="s">
        <v>479</v>
      </c>
      <c r="C259" s="55"/>
      <c r="D259" s="348"/>
      <c r="E259" s="348"/>
      <c r="F259" s="348"/>
      <c r="G259" s="348"/>
      <c r="H259" s="348"/>
      <c r="I259" s="348"/>
      <c r="J259" s="110">
        <v>51</v>
      </c>
    </row>
    <row r="260" spans="1:10" ht="14.25">
      <c r="A260" s="48"/>
      <c r="B260" s="93" t="s">
        <v>480</v>
      </c>
      <c r="C260" s="55"/>
      <c r="D260" s="348"/>
      <c r="E260" s="348"/>
      <c r="F260" s="348"/>
      <c r="G260" s="348"/>
      <c r="H260" s="348"/>
      <c r="I260" s="348"/>
      <c r="J260" s="110"/>
    </row>
    <row r="261" spans="1:10" ht="14.25">
      <c r="A261" s="48"/>
      <c r="B261" s="54" t="s">
        <v>481</v>
      </c>
      <c r="C261" s="55"/>
      <c r="D261" s="348"/>
      <c r="E261" s="348"/>
      <c r="F261" s="348"/>
      <c r="G261" s="348"/>
      <c r="H261" s="348"/>
      <c r="I261" s="348"/>
      <c r="J261" s="110">
        <v>20.88</v>
      </c>
    </row>
    <row r="262" spans="1:10" ht="14.25">
      <c r="A262" s="48"/>
      <c r="B262" s="54" t="s">
        <v>482</v>
      </c>
      <c r="C262" s="55"/>
      <c r="D262" s="348"/>
      <c r="E262" s="348"/>
      <c r="F262" s="348"/>
      <c r="G262" s="348"/>
      <c r="H262" s="348"/>
      <c r="I262" s="348"/>
      <c r="J262" s="110">
        <v>2.84</v>
      </c>
    </row>
    <row r="263" spans="1:10" ht="14.25">
      <c r="A263" s="48"/>
      <c r="B263" s="54" t="s">
        <v>483</v>
      </c>
      <c r="C263" s="55"/>
      <c r="D263" s="348"/>
      <c r="E263" s="348"/>
      <c r="F263" s="348"/>
      <c r="G263" s="348"/>
      <c r="H263" s="348"/>
      <c r="I263" s="348"/>
      <c r="J263" s="110">
        <v>14.4</v>
      </c>
    </row>
    <row r="264" spans="1:10" ht="14.25">
      <c r="A264" s="48"/>
      <c r="B264" s="54" t="s">
        <v>484</v>
      </c>
      <c r="C264" s="55"/>
      <c r="D264" s="348"/>
      <c r="E264" s="348"/>
      <c r="F264" s="348"/>
      <c r="G264" s="348"/>
      <c r="H264" s="348"/>
      <c r="I264" s="348"/>
      <c r="J264" s="110">
        <v>9.39</v>
      </c>
    </row>
    <row r="265" spans="1:10" ht="14.25">
      <c r="A265" s="48"/>
      <c r="B265" s="54" t="s">
        <v>485</v>
      </c>
      <c r="C265" s="55"/>
      <c r="D265" s="348"/>
      <c r="E265" s="348"/>
      <c r="F265" s="348"/>
      <c r="G265" s="348"/>
      <c r="H265" s="348"/>
      <c r="I265" s="348"/>
      <c r="J265" s="110">
        <v>9.39</v>
      </c>
    </row>
    <row r="266" spans="1:10" ht="14.25">
      <c r="A266" s="48"/>
      <c r="B266" s="54" t="s">
        <v>486</v>
      </c>
      <c r="C266" s="55"/>
      <c r="D266" s="348"/>
      <c r="E266" s="348"/>
      <c r="F266" s="348"/>
      <c r="G266" s="348"/>
      <c r="H266" s="348"/>
      <c r="I266" s="348"/>
      <c r="J266" s="110">
        <v>21.37</v>
      </c>
    </row>
    <row r="267" spans="1:10" ht="14.25">
      <c r="A267" s="48"/>
      <c r="B267" s="54" t="s">
        <v>487</v>
      </c>
      <c r="C267" s="55"/>
      <c r="D267" s="348"/>
      <c r="E267" s="348"/>
      <c r="F267" s="348"/>
      <c r="G267" s="348"/>
      <c r="H267" s="348"/>
      <c r="I267" s="348"/>
      <c r="J267" s="110">
        <v>20.88</v>
      </c>
    </row>
    <row r="268" spans="1:10" ht="14.25">
      <c r="A268" s="48"/>
      <c r="B268" s="54" t="s">
        <v>488</v>
      </c>
      <c r="C268" s="55"/>
      <c r="D268" s="348"/>
      <c r="E268" s="348"/>
      <c r="F268" s="348"/>
      <c r="G268" s="348"/>
      <c r="H268" s="348"/>
      <c r="I268" s="348"/>
      <c r="J268" s="110">
        <v>21.37</v>
      </c>
    </row>
    <row r="269" spans="1:10" ht="14.25">
      <c r="A269" s="48"/>
      <c r="B269" s="54"/>
      <c r="C269" s="55"/>
      <c r="D269" s="348"/>
      <c r="E269" s="348"/>
      <c r="F269" s="348"/>
      <c r="G269" s="348"/>
      <c r="H269" s="348"/>
      <c r="I269" s="348"/>
      <c r="J269" s="110"/>
    </row>
    <row r="270" spans="1:10" ht="14.25">
      <c r="A270" s="58"/>
      <c r="B270" s="52"/>
      <c r="C270" s="59"/>
      <c r="D270" s="353"/>
      <c r="E270" s="353"/>
      <c r="F270" s="353"/>
      <c r="G270" s="353"/>
      <c r="H270" s="353"/>
      <c r="I270" s="354"/>
      <c r="J270" s="111"/>
    </row>
    <row r="271" spans="1:10" ht="42.75">
      <c r="A271" s="61" t="s">
        <v>33</v>
      </c>
      <c r="B271" s="39" t="s">
        <v>489</v>
      </c>
      <c r="C271" s="40" t="s">
        <v>371</v>
      </c>
      <c r="D271" s="352" t="s">
        <v>358</v>
      </c>
      <c r="E271" s="352" t="s">
        <v>359</v>
      </c>
      <c r="F271" s="352" t="s">
        <v>360</v>
      </c>
      <c r="G271" s="352" t="s">
        <v>361</v>
      </c>
      <c r="H271" s="352" t="s">
        <v>362</v>
      </c>
      <c r="I271" s="352" t="s">
        <v>363</v>
      </c>
      <c r="J271" s="92">
        <f>SUM(J274:J298)</f>
        <v>75.44</v>
      </c>
    </row>
    <row r="272" spans="1:10" ht="28.5">
      <c r="A272" s="48"/>
      <c r="B272" s="70" t="s">
        <v>447</v>
      </c>
      <c r="C272" s="55"/>
      <c r="D272" s="347"/>
      <c r="E272" s="347"/>
      <c r="F272" s="347"/>
      <c r="G272" s="347"/>
      <c r="H272" s="347"/>
      <c r="I272" s="348"/>
      <c r="J272" s="110"/>
    </row>
    <row r="273" spans="1:10" ht="14.25">
      <c r="A273" s="48"/>
      <c r="B273" s="93" t="s">
        <v>448</v>
      </c>
      <c r="C273" s="55"/>
      <c r="D273" s="347"/>
      <c r="E273" s="347"/>
      <c r="F273" s="347"/>
      <c r="G273" s="347"/>
      <c r="H273" s="347"/>
      <c r="I273" s="348"/>
      <c r="J273" s="110"/>
    </row>
    <row r="274" spans="1:10" ht="14.25">
      <c r="A274" s="48"/>
      <c r="B274" s="75" t="s">
        <v>470</v>
      </c>
      <c r="C274" s="55"/>
      <c r="D274" s="347"/>
      <c r="E274" s="347"/>
      <c r="F274" s="347"/>
      <c r="G274" s="347"/>
      <c r="H274" s="347"/>
      <c r="I274" s="348"/>
      <c r="J274" s="110">
        <v>2.26</v>
      </c>
    </row>
    <row r="275" spans="1:10" ht="14.25">
      <c r="A275" s="48"/>
      <c r="B275" s="75" t="s">
        <v>472</v>
      </c>
      <c r="C275" s="55"/>
      <c r="D275" s="347"/>
      <c r="E275" s="347"/>
      <c r="F275" s="347"/>
      <c r="G275" s="347"/>
      <c r="H275" s="347"/>
      <c r="I275" s="348"/>
      <c r="J275" s="110">
        <v>1.8</v>
      </c>
    </row>
    <row r="276" spans="1:10" ht="14.25">
      <c r="A276" s="48"/>
      <c r="B276" s="75" t="s">
        <v>471</v>
      </c>
      <c r="C276" s="55"/>
      <c r="D276" s="347"/>
      <c r="E276" s="347"/>
      <c r="F276" s="347"/>
      <c r="G276" s="347"/>
      <c r="H276" s="347"/>
      <c r="I276" s="348"/>
      <c r="J276" s="110">
        <v>1.64</v>
      </c>
    </row>
    <row r="277" spans="1:10" ht="14.25">
      <c r="A277" s="48"/>
      <c r="B277" s="75" t="s">
        <v>473</v>
      </c>
      <c r="C277" s="55"/>
      <c r="D277" s="347"/>
      <c r="E277" s="347"/>
      <c r="F277" s="347"/>
      <c r="G277" s="347"/>
      <c r="H277" s="347"/>
      <c r="I277" s="348"/>
      <c r="J277" s="110">
        <v>1.64</v>
      </c>
    </row>
    <row r="278" spans="1:10" ht="14.25">
      <c r="A278" s="48"/>
      <c r="B278" s="75" t="s">
        <v>474</v>
      </c>
      <c r="C278" s="55"/>
      <c r="D278" s="347"/>
      <c r="E278" s="347"/>
      <c r="F278" s="347"/>
      <c r="G278" s="347"/>
      <c r="H278" s="347"/>
      <c r="I278" s="348"/>
      <c r="J278" s="110">
        <v>8.46</v>
      </c>
    </row>
    <row r="279" spans="1:10" ht="14.25">
      <c r="A279" s="48"/>
      <c r="B279" s="75" t="s">
        <v>475</v>
      </c>
      <c r="C279" s="55"/>
      <c r="D279" s="347"/>
      <c r="E279" s="347"/>
      <c r="F279" s="347"/>
      <c r="G279" s="347"/>
      <c r="H279" s="347"/>
      <c r="I279" s="348"/>
      <c r="J279" s="110">
        <v>5.62</v>
      </c>
    </row>
    <row r="280" spans="1:10" ht="14.25">
      <c r="A280" s="48"/>
      <c r="B280" s="75" t="s">
        <v>490</v>
      </c>
      <c r="C280" s="55"/>
      <c r="D280" s="347"/>
      <c r="E280" s="347"/>
      <c r="F280" s="347"/>
      <c r="G280" s="347"/>
      <c r="H280" s="347"/>
      <c r="I280" s="348"/>
      <c r="J280" s="110">
        <v>5.32</v>
      </c>
    </row>
    <row r="281" spans="1:10" ht="14.25">
      <c r="A281" s="48"/>
      <c r="B281" s="75" t="s">
        <v>491</v>
      </c>
      <c r="C281" s="55"/>
      <c r="D281" s="347"/>
      <c r="E281" s="347"/>
      <c r="F281" s="347"/>
      <c r="G281" s="347"/>
      <c r="H281" s="347"/>
      <c r="I281" s="348"/>
      <c r="J281" s="110">
        <v>12.26</v>
      </c>
    </row>
    <row r="282" spans="1:10" ht="14.25">
      <c r="A282" s="48"/>
      <c r="B282" s="93" t="s">
        <v>449</v>
      </c>
      <c r="C282" s="55"/>
      <c r="D282" s="347"/>
      <c r="E282" s="347"/>
      <c r="F282" s="347"/>
      <c r="G282" s="347"/>
      <c r="H282" s="347"/>
      <c r="I282" s="348"/>
      <c r="J282" s="110"/>
    </row>
    <row r="283" spans="1:10" ht="14.25">
      <c r="A283" s="48"/>
      <c r="B283" s="75" t="s">
        <v>467</v>
      </c>
      <c r="C283" s="55"/>
      <c r="D283" s="347"/>
      <c r="E283" s="347"/>
      <c r="F283" s="347"/>
      <c r="G283" s="347"/>
      <c r="H283" s="347"/>
      <c r="I283" s="348"/>
      <c r="J283" s="110">
        <v>0.81</v>
      </c>
    </row>
    <row r="284" spans="1:10" ht="14.25">
      <c r="A284" s="48"/>
      <c r="B284" s="75" t="s">
        <v>468</v>
      </c>
      <c r="C284" s="55"/>
      <c r="D284" s="347"/>
      <c r="E284" s="347"/>
      <c r="F284" s="347"/>
      <c r="G284" s="347"/>
      <c r="H284" s="347"/>
      <c r="I284" s="348"/>
      <c r="J284" s="110">
        <v>2.02</v>
      </c>
    </row>
    <row r="285" spans="1:10" ht="14.25">
      <c r="A285" s="48"/>
      <c r="B285" s="75" t="s">
        <v>469</v>
      </c>
      <c r="C285" s="55"/>
      <c r="D285" s="347"/>
      <c r="E285" s="347"/>
      <c r="F285" s="347"/>
      <c r="G285" s="347"/>
      <c r="H285" s="347"/>
      <c r="I285" s="348"/>
      <c r="J285" s="110">
        <v>14.62</v>
      </c>
    </row>
    <row r="286" spans="1:10" ht="14.25">
      <c r="A286" s="48"/>
      <c r="B286" s="93" t="s">
        <v>450</v>
      </c>
      <c r="C286" s="55"/>
      <c r="D286" s="347"/>
      <c r="E286" s="347"/>
      <c r="F286" s="347"/>
      <c r="G286" s="347"/>
      <c r="H286" s="347"/>
      <c r="I286" s="348"/>
      <c r="J286" s="110"/>
    </row>
    <row r="287" spans="1:10" ht="14.25">
      <c r="A287" s="48"/>
      <c r="B287" s="75" t="s">
        <v>476</v>
      </c>
      <c r="C287" s="55"/>
      <c r="D287" s="347"/>
      <c r="E287" s="347"/>
      <c r="F287" s="347"/>
      <c r="G287" s="347"/>
      <c r="H287" s="347"/>
      <c r="I287" s="348"/>
      <c r="J287" s="110">
        <f>0.75*2</f>
        <v>1.5</v>
      </c>
    </row>
    <row r="288" spans="1:10" ht="14.25">
      <c r="A288" s="48"/>
      <c r="B288" s="75" t="s">
        <v>477</v>
      </c>
      <c r="C288" s="55"/>
      <c r="D288" s="347"/>
      <c r="E288" s="347"/>
      <c r="F288" s="347"/>
      <c r="G288" s="347"/>
      <c r="H288" s="347"/>
      <c r="I288" s="348"/>
      <c r="J288" s="110">
        <v>3.25</v>
      </c>
    </row>
    <row r="289" spans="1:10" ht="14.25">
      <c r="A289" s="48"/>
      <c r="B289" s="75" t="s">
        <v>478</v>
      </c>
      <c r="C289" s="55"/>
      <c r="D289" s="347"/>
      <c r="E289" s="347"/>
      <c r="F289" s="347"/>
      <c r="G289" s="347"/>
      <c r="H289" s="347"/>
      <c r="I289" s="348"/>
      <c r="J289" s="110">
        <v>3.77</v>
      </c>
    </row>
    <row r="290" spans="1:10" ht="14.25">
      <c r="A290" s="48"/>
      <c r="B290" s="93" t="s">
        <v>480</v>
      </c>
      <c r="C290" s="55"/>
      <c r="D290" s="347"/>
      <c r="E290" s="347"/>
      <c r="F290" s="347"/>
      <c r="G290" s="347"/>
      <c r="H290" s="347"/>
      <c r="I290" s="348"/>
      <c r="J290" s="110"/>
    </row>
    <row r="291" spans="1:10" ht="14.25">
      <c r="A291" s="48"/>
      <c r="B291" s="54" t="s">
        <v>481</v>
      </c>
      <c r="C291" s="55"/>
      <c r="D291" s="347"/>
      <c r="E291" s="347"/>
      <c r="F291" s="347"/>
      <c r="G291" s="347"/>
      <c r="H291" s="347"/>
      <c r="I291" s="348"/>
      <c r="J291" s="110">
        <v>1.04</v>
      </c>
    </row>
    <row r="292" spans="1:10" ht="15" thickBot="1">
      <c r="A292" s="548"/>
      <c r="B292" s="558" t="s">
        <v>482</v>
      </c>
      <c r="C292" s="550"/>
      <c r="D292" s="551"/>
      <c r="E292" s="551"/>
      <c r="F292" s="551"/>
      <c r="G292" s="551"/>
      <c r="H292" s="551"/>
      <c r="I292" s="552"/>
      <c r="J292" s="553">
        <v>0.43</v>
      </c>
    </row>
    <row r="293" spans="1:10" ht="14.25">
      <c r="A293" s="48"/>
      <c r="B293" s="42" t="s">
        <v>483</v>
      </c>
      <c r="C293" s="49"/>
      <c r="D293" s="356"/>
      <c r="E293" s="356"/>
      <c r="F293" s="356"/>
      <c r="G293" s="356"/>
      <c r="H293" s="356"/>
      <c r="I293" s="355"/>
      <c r="J293" s="108">
        <v>2.88</v>
      </c>
    </row>
    <row r="294" spans="1:10" ht="14.25">
      <c r="A294" s="48"/>
      <c r="B294" s="54" t="s">
        <v>484</v>
      </c>
      <c r="C294" s="55"/>
      <c r="D294" s="347"/>
      <c r="E294" s="347"/>
      <c r="F294" s="347"/>
      <c r="G294" s="347"/>
      <c r="H294" s="347"/>
      <c r="I294" s="348"/>
      <c r="J294" s="110">
        <v>0.94</v>
      </c>
    </row>
    <row r="295" spans="1:10" ht="14.25">
      <c r="A295" s="48"/>
      <c r="B295" s="54" t="s">
        <v>485</v>
      </c>
      <c r="C295" s="55"/>
      <c r="D295" s="347"/>
      <c r="E295" s="347"/>
      <c r="F295" s="347"/>
      <c r="G295" s="347"/>
      <c r="H295" s="347"/>
      <c r="I295" s="348"/>
      <c r="J295" s="110">
        <v>0.94</v>
      </c>
    </row>
    <row r="296" spans="1:10" ht="14.25">
      <c r="A296" s="48"/>
      <c r="B296" s="54" t="s">
        <v>486</v>
      </c>
      <c r="C296" s="55"/>
      <c r="D296" s="347"/>
      <c r="E296" s="347"/>
      <c r="F296" s="347"/>
      <c r="G296" s="347"/>
      <c r="H296" s="347"/>
      <c r="I296" s="348"/>
      <c r="J296" s="110">
        <v>1.6</v>
      </c>
    </row>
    <row r="297" spans="1:10" ht="14.25">
      <c r="A297" s="48"/>
      <c r="B297" s="54" t="s">
        <v>487</v>
      </c>
      <c r="C297" s="55"/>
      <c r="D297" s="347"/>
      <c r="E297" s="347"/>
      <c r="F297" s="347"/>
      <c r="G297" s="347"/>
      <c r="H297" s="347"/>
      <c r="I297" s="348"/>
      <c r="J297" s="110">
        <v>1.04</v>
      </c>
    </row>
    <row r="298" spans="1:10" ht="14.25">
      <c r="A298" s="48"/>
      <c r="B298" s="54" t="s">
        <v>488</v>
      </c>
      <c r="C298" s="55"/>
      <c r="D298" s="347"/>
      <c r="E298" s="347"/>
      <c r="F298" s="347"/>
      <c r="G298" s="347"/>
      <c r="H298" s="347"/>
      <c r="I298" s="348"/>
      <c r="J298" s="110">
        <v>1.6</v>
      </c>
    </row>
    <row r="299" spans="1:10" ht="14.25">
      <c r="A299" s="48"/>
      <c r="B299" s="54"/>
      <c r="C299" s="55"/>
      <c r="D299" s="347"/>
      <c r="E299" s="347"/>
      <c r="F299" s="347"/>
      <c r="G299" s="347"/>
      <c r="H299" s="347"/>
      <c r="I299" s="348"/>
      <c r="J299" s="110"/>
    </row>
    <row r="300" spans="1:10" ht="14.25">
      <c r="A300" s="58"/>
      <c r="B300" s="52"/>
      <c r="C300" s="59"/>
      <c r="D300" s="353"/>
      <c r="E300" s="353"/>
      <c r="F300" s="353"/>
      <c r="G300" s="353"/>
      <c r="H300" s="353"/>
      <c r="I300" s="354"/>
      <c r="J300" s="111"/>
    </row>
    <row r="301" spans="1:10" ht="42.75">
      <c r="A301" s="61" t="s">
        <v>55</v>
      </c>
      <c r="B301" s="39" t="s">
        <v>493</v>
      </c>
      <c r="C301" s="40" t="s">
        <v>371</v>
      </c>
      <c r="D301" s="352" t="s">
        <v>358</v>
      </c>
      <c r="E301" s="352" t="s">
        <v>359</v>
      </c>
      <c r="F301" s="352" t="s">
        <v>372</v>
      </c>
      <c r="G301" s="352" t="s">
        <v>361</v>
      </c>
      <c r="H301" s="352" t="s">
        <v>362</v>
      </c>
      <c r="I301" s="352" t="s">
        <v>363</v>
      </c>
      <c r="J301" s="92">
        <f>SUM(J302:J304)</f>
        <v>30</v>
      </c>
    </row>
    <row r="302" spans="1:10" ht="28.5">
      <c r="A302" s="78"/>
      <c r="B302" s="70" t="s">
        <v>447</v>
      </c>
      <c r="C302" s="50"/>
      <c r="D302" s="355"/>
      <c r="E302" s="355"/>
      <c r="F302" s="355"/>
      <c r="G302" s="355"/>
      <c r="H302" s="355"/>
      <c r="I302" s="355"/>
      <c r="J302" s="108"/>
    </row>
    <row r="303" spans="1:10" ht="14.25">
      <c r="A303" s="48"/>
      <c r="B303" s="93" t="s">
        <v>454</v>
      </c>
      <c r="C303" s="55"/>
      <c r="D303" s="347"/>
      <c r="E303" s="347"/>
      <c r="F303" s="347"/>
      <c r="G303" s="347"/>
      <c r="H303" s="347"/>
      <c r="I303" s="348"/>
      <c r="J303" s="110"/>
    </row>
    <row r="304" spans="1:10" ht="14.25">
      <c r="A304" s="48"/>
      <c r="B304" s="54" t="s">
        <v>479</v>
      </c>
      <c r="C304" s="55"/>
      <c r="D304" s="347"/>
      <c r="E304" s="347"/>
      <c r="F304" s="347"/>
      <c r="G304" s="347"/>
      <c r="H304" s="347"/>
      <c r="I304" s="348"/>
      <c r="J304" s="110">
        <v>30</v>
      </c>
    </row>
    <row r="305" spans="1:10" ht="14.25">
      <c r="A305" s="48"/>
      <c r="B305" s="75"/>
      <c r="C305" s="50"/>
      <c r="D305" s="355"/>
      <c r="E305" s="355"/>
      <c r="F305" s="355"/>
      <c r="G305" s="355"/>
      <c r="H305" s="355"/>
      <c r="I305" s="355"/>
      <c r="J305" s="108"/>
    </row>
    <row r="306" spans="1:10" ht="14.25">
      <c r="A306" s="58"/>
      <c r="B306" s="52"/>
      <c r="C306" s="59"/>
      <c r="D306" s="353"/>
      <c r="E306" s="353"/>
      <c r="F306" s="353"/>
      <c r="G306" s="353"/>
      <c r="H306" s="353"/>
      <c r="I306" s="354"/>
      <c r="J306" s="111"/>
    </row>
    <row r="307" spans="1:10" ht="42.75">
      <c r="A307" s="61" t="s">
        <v>466</v>
      </c>
      <c r="B307" s="39" t="s">
        <v>440</v>
      </c>
      <c r="C307" s="40" t="s">
        <v>441</v>
      </c>
      <c r="D307" s="352" t="s">
        <v>358</v>
      </c>
      <c r="E307" s="352" t="s">
        <v>359</v>
      </c>
      <c r="F307" s="352" t="s">
        <v>372</v>
      </c>
      <c r="G307" s="352" t="s">
        <v>361</v>
      </c>
      <c r="H307" s="352" t="s">
        <v>362</v>
      </c>
      <c r="I307" s="352" t="s">
        <v>363</v>
      </c>
      <c r="J307" s="96">
        <f>SUM(J310:J334)</f>
        <v>3465.89</v>
      </c>
    </row>
    <row r="308" spans="1:10" ht="28.5">
      <c r="A308" s="63"/>
      <c r="B308" s="70" t="s">
        <v>447</v>
      </c>
      <c r="C308" s="64"/>
      <c r="D308" s="358"/>
      <c r="E308" s="358"/>
      <c r="F308" s="358"/>
      <c r="G308" s="358"/>
      <c r="H308" s="358"/>
      <c r="I308" s="358"/>
      <c r="J308" s="113"/>
    </row>
    <row r="309" spans="1:10" ht="14.25">
      <c r="A309" s="48"/>
      <c r="B309" s="93" t="s">
        <v>448</v>
      </c>
      <c r="C309" s="49"/>
      <c r="D309" s="355"/>
      <c r="E309" s="355"/>
      <c r="F309" s="355"/>
      <c r="G309" s="355"/>
      <c r="H309" s="355"/>
      <c r="I309" s="355"/>
      <c r="J309" s="108"/>
    </row>
    <row r="310" spans="1:10" ht="14.25">
      <c r="A310" s="48"/>
      <c r="B310" s="75" t="s">
        <v>470</v>
      </c>
      <c r="C310" s="49"/>
      <c r="D310" s="355"/>
      <c r="E310" s="355"/>
      <c r="F310" s="355"/>
      <c r="G310" s="355"/>
      <c r="H310" s="355"/>
      <c r="I310" s="355"/>
      <c r="J310" s="108">
        <v>163.8</v>
      </c>
    </row>
    <row r="311" spans="1:10" ht="14.25">
      <c r="A311" s="48"/>
      <c r="B311" s="75" t="s">
        <v>472</v>
      </c>
      <c r="C311" s="49"/>
      <c r="D311" s="355"/>
      <c r="E311" s="355"/>
      <c r="F311" s="355"/>
      <c r="G311" s="355"/>
      <c r="H311" s="355"/>
      <c r="I311" s="355"/>
      <c r="J311" s="108">
        <v>135.5</v>
      </c>
    </row>
    <row r="312" spans="1:10" ht="14.25">
      <c r="A312" s="48"/>
      <c r="B312" s="75" t="s">
        <v>471</v>
      </c>
      <c r="C312" s="49"/>
      <c r="D312" s="355"/>
      <c r="E312" s="355"/>
      <c r="F312" s="355"/>
      <c r="G312" s="355"/>
      <c r="H312" s="355"/>
      <c r="I312" s="355"/>
      <c r="J312" s="108">
        <v>138.8</v>
      </c>
    </row>
    <row r="313" spans="1:10" ht="14.25">
      <c r="A313" s="48"/>
      <c r="B313" s="75" t="s">
        <v>473</v>
      </c>
      <c r="C313" s="49"/>
      <c r="D313" s="355"/>
      <c r="E313" s="355"/>
      <c r="F313" s="355"/>
      <c r="G313" s="355"/>
      <c r="H313" s="355"/>
      <c r="I313" s="355"/>
      <c r="J313" s="108">
        <v>107.3</v>
      </c>
    </row>
    <row r="314" spans="1:10" ht="14.25">
      <c r="A314" s="48"/>
      <c r="B314" s="75" t="s">
        <v>474</v>
      </c>
      <c r="C314" s="49"/>
      <c r="D314" s="355"/>
      <c r="E314" s="355"/>
      <c r="F314" s="355"/>
      <c r="G314" s="355"/>
      <c r="H314" s="355"/>
      <c r="I314" s="355"/>
      <c r="J314" s="108">
        <v>249.79</v>
      </c>
    </row>
    <row r="315" spans="1:10" ht="14.25">
      <c r="A315" s="48"/>
      <c r="B315" s="75" t="s">
        <v>475</v>
      </c>
      <c r="C315" s="49"/>
      <c r="D315" s="355"/>
      <c r="E315" s="355"/>
      <c r="F315" s="355"/>
      <c r="G315" s="355"/>
      <c r="H315" s="355"/>
      <c r="I315" s="355"/>
      <c r="J315" s="108">
        <v>165.5</v>
      </c>
    </row>
    <row r="316" spans="1:10" ht="14.25">
      <c r="A316" s="48"/>
      <c r="B316" s="75" t="s">
        <v>490</v>
      </c>
      <c r="C316" s="49"/>
      <c r="D316" s="355"/>
      <c r="E316" s="355"/>
      <c r="F316" s="355"/>
      <c r="G316" s="355"/>
      <c r="H316" s="355"/>
      <c r="I316" s="355"/>
      <c r="J316" s="108">
        <v>193.3</v>
      </c>
    </row>
    <row r="317" spans="1:10" ht="14.25">
      <c r="A317" s="48"/>
      <c r="B317" s="75" t="s">
        <v>491</v>
      </c>
      <c r="C317" s="49"/>
      <c r="D317" s="355"/>
      <c r="E317" s="355"/>
      <c r="F317" s="355"/>
      <c r="G317" s="355"/>
      <c r="H317" s="355"/>
      <c r="I317" s="355"/>
      <c r="J317" s="108">
        <v>113.5</v>
      </c>
    </row>
    <row r="318" spans="1:10" ht="14.25">
      <c r="A318" s="48"/>
      <c r="B318" s="93" t="s">
        <v>449</v>
      </c>
      <c r="C318" s="49"/>
      <c r="D318" s="355"/>
      <c r="E318" s="355"/>
      <c r="F318" s="355"/>
      <c r="G318" s="355"/>
      <c r="H318" s="355"/>
      <c r="I318" s="355"/>
      <c r="J318" s="108"/>
    </row>
    <row r="319" spans="1:10" ht="14.25">
      <c r="A319" s="48"/>
      <c r="B319" s="75" t="s">
        <v>467</v>
      </c>
      <c r="C319" s="49"/>
      <c r="D319" s="355"/>
      <c r="E319" s="355"/>
      <c r="F319" s="355"/>
      <c r="G319" s="355"/>
      <c r="H319" s="355"/>
      <c r="I319" s="355"/>
      <c r="J319" s="108">
        <v>81.5</v>
      </c>
    </row>
    <row r="320" spans="1:10" ht="14.25">
      <c r="A320" s="48"/>
      <c r="B320" s="75" t="s">
        <v>468</v>
      </c>
      <c r="C320" s="49"/>
      <c r="D320" s="355"/>
      <c r="E320" s="355"/>
      <c r="F320" s="355"/>
      <c r="G320" s="355"/>
      <c r="H320" s="355"/>
      <c r="I320" s="355"/>
      <c r="J320" s="108">
        <f>106.3+96.5</f>
        <v>202.8</v>
      </c>
    </row>
    <row r="321" spans="1:10" ht="14.25">
      <c r="A321" s="48"/>
      <c r="B321" s="75" t="s">
        <v>469</v>
      </c>
      <c r="C321" s="49"/>
      <c r="D321" s="355"/>
      <c r="E321" s="355"/>
      <c r="F321" s="355"/>
      <c r="G321" s="355"/>
      <c r="H321" s="355"/>
      <c r="I321" s="355"/>
      <c r="J321" s="108">
        <v>548.7</v>
      </c>
    </row>
    <row r="322" spans="1:10" ht="14.25">
      <c r="A322" s="48"/>
      <c r="B322" s="93" t="s">
        <v>450</v>
      </c>
      <c r="C322" s="49"/>
      <c r="D322" s="355"/>
      <c r="E322" s="355"/>
      <c r="F322" s="355"/>
      <c r="G322" s="355"/>
      <c r="H322" s="355"/>
      <c r="I322" s="355"/>
      <c r="J322" s="108"/>
    </row>
    <row r="323" spans="1:10" ht="14.25">
      <c r="A323" s="48"/>
      <c r="B323" s="75" t="s">
        <v>476</v>
      </c>
      <c r="C323" s="49"/>
      <c r="D323" s="355"/>
      <c r="E323" s="355"/>
      <c r="F323" s="355"/>
      <c r="G323" s="355"/>
      <c r="H323" s="355"/>
      <c r="I323" s="355"/>
      <c r="J323" s="108">
        <v>120.8</v>
      </c>
    </row>
    <row r="324" spans="1:10" ht="14.25">
      <c r="A324" s="48"/>
      <c r="B324" s="75" t="s">
        <v>477</v>
      </c>
      <c r="C324" s="49"/>
      <c r="D324" s="355"/>
      <c r="E324" s="355"/>
      <c r="F324" s="355"/>
      <c r="G324" s="355"/>
      <c r="H324" s="355"/>
      <c r="I324" s="355"/>
      <c r="J324" s="108">
        <v>105.9</v>
      </c>
    </row>
    <row r="325" spans="1:10" ht="14.25">
      <c r="A325" s="48"/>
      <c r="B325" s="75" t="s">
        <v>478</v>
      </c>
      <c r="C325" s="49"/>
      <c r="D325" s="355"/>
      <c r="E325" s="355"/>
      <c r="F325" s="355"/>
      <c r="G325" s="355"/>
      <c r="H325" s="355"/>
      <c r="I325" s="355"/>
      <c r="J325" s="108">
        <v>112.9</v>
      </c>
    </row>
    <row r="326" spans="1:10" ht="14.25">
      <c r="A326" s="48"/>
      <c r="B326" s="93" t="s">
        <v>454</v>
      </c>
      <c r="C326" s="49"/>
      <c r="D326" s="355"/>
      <c r="E326" s="355"/>
      <c r="F326" s="355"/>
      <c r="G326" s="355"/>
      <c r="H326" s="355"/>
      <c r="I326" s="355"/>
      <c r="J326" s="108"/>
    </row>
    <row r="327" spans="1:10" ht="14.25">
      <c r="A327" s="48"/>
      <c r="B327" s="54" t="s">
        <v>479</v>
      </c>
      <c r="C327" s="49"/>
      <c r="D327" s="355"/>
      <c r="E327" s="355"/>
      <c r="F327" s="355"/>
      <c r="G327" s="355"/>
      <c r="H327" s="355"/>
      <c r="I327" s="355"/>
      <c r="J327" s="108">
        <v>525</v>
      </c>
    </row>
    <row r="328" spans="1:10" ht="14.25">
      <c r="A328" s="48"/>
      <c r="B328" s="93" t="s">
        <v>480</v>
      </c>
      <c r="C328" s="49"/>
      <c r="D328" s="355"/>
      <c r="E328" s="355"/>
      <c r="F328" s="355"/>
      <c r="G328" s="355"/>
      <c r="H328" s="355"/>
      <c r="I328" s="355"/>
      <c r="J328" s="108"/>
    </row>
    <row r="329" spans="1:10" ht="14.25">
      <c r="A329" s="48"/>
      <c r="B329" s="54" t="s">
        <v>481</v>
      </c>
      <c r="C329" s="49"/>
      <c r="D329" s="355"/>
      <c r="E329" s="355"/>
      <c r="F329" s="355"/>
      <c r="G329" s="355"/>
      <c r="H329" s="355"/>
      <c r="I329" s="355"/>
      <c r="J329" s="108">
        <v>82.8</v>
      </c>
    </row>
    <row r="330" spans="1:10" ht="14.25">
      <c r="A330" s="48"/>
      <c r="B330" s="54" t="s">
        <v>482</v>
      </c>
      <c r="C330" s="49"/>
      <c r="D330" s="355"/>
      <c r="E330" s="355"/>
      <c r="F330" s="355"/>
      <c r="G330" s="355"/>
      <c r="H330" s="355"/>
      <c r="I330" s="355"/>
      <c r="J330" s="108">
        <v>33.4</v>
      </c>
    </row>
    <row r="331" spans="1:10" ht="14.25">
      <c r="A331" s="48"/>
      <c r="B331" s="54" t="s">
        <v>483</v>
      </c>
      <c r="C331" s="49"/>
      <c r="D331" s="355"/>
      <c r="E331" s="355"/>
      <c r="F331" s="355"/>
      <c r="G331" s="355"/>
      <c r="H331" s="355"/>
      <c r="I331" s="355"/>
      <c r="J331" s="108">
        <v>203.7</v>
      </c>
    </row>
    <row r="332" spans="1:10" ht="14.25">
      <c r="A332" s="48"/>
      <c r="B332" s="54" t="s">
        <v>494</v>
      </c>
      <c r="C332" s="49"/>
      <c r="D332" s="355"/>
      <c r="E332" s="355"/>
      <c r="F332" s="355"/>
      <c r="G332" s="355"/>
      <c r="H332" s="355"/>
      <c r="I332" s="355"/>
      <c r="J332" s="108">
        <v>47.6</v>
      </c>
    </row>
    <row r="333" spans="1:10" ht="14.25">
      <c r="A333" s="48"/>
      <c r="B333" s="54" t="s">
        <v>487</v>
      </c>
      <c r="C333" s="49"/>
      <c r="D333" s="355"/>
      <c r="E333" s="355"/>
      <c r="F333" s="355"/>
      <c r="G333" s="355"/>
      <c r="H333" s="355"/>
      <c r="I333" s="355"/>
      <c r="J333" s="108">
        <v>82.8</v>
      </c>
    </row>
    <row r="334" spans="1:10" ht="14.25">
      <c r="A334" s="48"/>
      <c r="B334" s="54" t="s">
        <v>488</v>
      </c>
      <c r="C334" s="49"/>
      <c r="D334" s="355"/>
      <c r="E334" s="355"/>
      <c r="F334" s="355"/>
      <c r="G334" s="355"/>
      <c r="H334" s="355"/>
      <c r="I334" s="355"/>
      <c r="J334" s="108">
        <v>50.5</v>
      </c>
    </row>
    <row r="335" spans="1:10" ht="14.25">
      <c r="A335" s="48"/>
      <c r="B335" s="79"/>
      <c r="C335" s="71"/>
      <c r="D335" s="360"/>
      <c r="E335" s="360"/>
      <c r="F335" s="360"/>
      <c r="G335" s="360"/>
      <c r="H335" s="360"/>
      <c r="I335" s="361"/>
      <c r="J335" s="117"/>
    </row>
    <row r="336" spans="1:10" ht="14.25">
      <c r="A336" s="58"/>
      <c r="B336" s="52"/>
      <c r="C336" s="59"/>
      <c r="D336" s="353"/>
      <c r="E336" s="353"/>
      <c r="F336" s="353"/>
      <c r="G336" s="353"/>
      <c r="H336" s="353"/>
      <c r="I336" s="354"/>
      <c r="J336" s="111"/>
    </row>
    <row r="337" spans="1:10" ht="48.75" customHeight="1">
      <c r="A337" s="61" t="s">
        <v>56</v>
      </c>
      <c r="B337" s="39" t="s">
        <v>442</v>
      </c>
      <c r="C337" s="40" t="s">
        <v>441</v>
      </c>
      <c r="D337" s="352" t="s">
        <v>358</v>
      </c>
      <c r="E337" s="352" t="s">
        <v>359</v>
      </c>
      <c r="F337" s="352" t="s">
        <v>360</v>
      </c>
      <c r="G337" s="352" t="s">
        <v>361</v>
      </c>
      <c r="H337" s="352" t="s">
        <v>362</v>
      </c>
      <c r="I337" s="352" t="s">
        <v>363</v>
      </c>
      <c r="J337" s="96">
        <f>SUM(J340:J364)</f>
        <v>1167.6</v>
      </c>
    </row>
    <row r="338" spans="1:10" ht="28.5">
      <c r="A338" s="63"/>
      <c r="B338" s="70" t="s">
        <v>447</v>
      </c>
      <c r="C338" s="64"/>
      <c r="D338" s="358"/>
      <c r="E338" s="358"/>
      <c r="F338" s="358"/>
      <c r="G338" s="358"/>
      <c r="H338" s="358"/>
      <c r="I338" s="358"/>
      <c r="J338" s="113"/>
    </row>
    <row r="339" spans="1:10" ht="14.25">
      <c r="A339" s="48"/>
      <c r="B339" s="93" t="s">
        <v>448</v>
      </c>
      <c r="C339" s="55"/>
      <c r="D339" s="348"/>
      <c r="E339" s="348"/>
      <c r="F339" s="348"/>
      <c r="G339" s="348"/>
      <c r="H339" s="348"/>
      <c r="I339" s="348"/>
      <c r="J339" s="110"/>
    </row>
    <row r="340" spans="1:10" ht="14.25">
      <c r="A340" s="48"/>
      <c r="B340" s="75" t="s">
        <v>470</v>
      </c>
      <c r="C340" s="55"/>
      <c r="D340" s="348"/>
      <c r="E340" s="348"/>
      <c r="F340" s="348"/>
      <c r="G340" s="348"/>
      <c r="H340" s="348"/>
      <c r="I340" s="348"/>
      <c r="J340" s="110">
        <v>55.5</v>
      </c>
    </row>
    <row r="341" spans="1:10" ht="14.25">
      <c r="A341" s="48"/>
      <c r="B341" s="75" t="s">
        <v>472</v>
      </c>
      <c r="C341" s="55"/>
      <c r="D341" s="348"/>
      <c r="E341" s="348"/>
      <c r="F341" s="348"/>
      <c r="G341" s="348"/>
      <c r="H341" s="348"/>
      <c r="I341" s="348"/>
      <c r="J341" s="110">
        <v>42.9</v>
      </c>
    </row>
    <row r="342" spans="1:10" ht="14.25">
      <c r="A342" s="48"/>
      <c r="B342" s="75" t="s">
        <v>471</v>
      </c>
      <c r="C342" s="55"/>
      <c r="D342" s="348"/>
      <c r="E342" s="348"/>
      <c r="F342" s="348"/>
      <c r="G342" s="348"/>
      <c r="H342" s="348"/>
      <c r="I342" s="348"/>
      <c r="J342" s="110">
        <v>39.4</v>
      </c>
    </row>
    <row r="343" spans="1:10" ht="14.25">
      <c r="A343" s="48"/>
      <c r="B343" s="75" t="s">
        <v>473</v>
      </c>
      <c r="C343" s="55"/>
      <c r="D343" s="348"/>
      <c r="E343" s="348"/>
      <c r="F343" s="348"/>
      <c r="G343" s="348"/>
      <c r="H343" s="348"/>
      <c r="I343" s="348"/>
      <c r="J343" s="110">
        <v>40.3</v>
      </c>
    </row>
    <row r="344" spans="1:10" ht="14.25">
      <c r="A344" s="48"/>
      <c r="B344" s="75" t="s">
        <v>474</v>
      </c>
      <c r="C344" s="55"/>
      <c r="D344" s="348"/>
      <c r="E344" s="348"/>
      <c r="F344" s="348"/>
      <c r="G344" s="348"/>
      <c r="H344" s="348"/>
      <c r="I344" s="348"/>
      <c r="J344" s="110">
        <v>105.9</v>
      </c>
    </row>
    <row r="345" spans="1:10" ht="14.25">
      <c r="A345" s="48"/>
      <c r="B345" s="75" t="s">
        <v>475</v>
      </c>
      <c r="C345" s="55"/>
      <c r="D345" s="348"/>
      <c r="E345" s="348"/>
      <c r="F345" s="348"/>
      <c r="G345" s="348"/>
      <c r="H345" s="348"/>
      <c r="I345" s="348"/>
      <c r="J345" s="110">
        <v>69.1</v>
      </c>
    </row>
    <row r="346" spans="1:10" ht="14.25">
      <c r="A346" s="48"/>
      <c r="B346" s="75" t="s">
        <v>490</v>
      </c>
      <c r="C346" s="55"/>
      <c r="D346" s="348"/>
      <c r="E346" s="348"/>
      <c r="F346" s="348"/>
      <c r="G346" s="348"/>
      <c r="H346" s="348"/>
      <c r="I346" s="348"/>
      <c r="J346" s="110">
        <v>68.9</v>
      </c>
    </row>
    <row r="347" spans="1:10" ht="14.25">
      <c r="A347" s="48"/>
      <c r="B347" s="75" t="s">
        <v>491</v>
      </c>
      <c r="C347" s="55"/>
      <c r="D347" s="348"/>
      <c r="E347" s="348"/>
      <c r="F347" s="348"/>
      <c r="G347" s="348"/>
      <c r="H347" s="348"/>
      <c r="I347" s="348"/>
      <c r="J347" s="110">
        <v>123.4</v>
      </c>
    </row>
    <row r="348" spans="1:10" ht="14.25">
      <c r="A348" s="48"/>
      <c r="B348" s="93" t="s">
        <v>449</v>
      </c>
      <c r="C348" s="55"/>
      <c r="D348" s="348"/>
      <c r="E348" s="348"/>
      <c r="F348" s="348"/>
      <c r="G348" s="348"/>
      <c r="H348" s="348"/>
      <c r="I348" s="348"/>
      <c r="J348" s="110"/>
    </row>
    <row r="349" spans="1:10" ht="14.25">
      <c r="A349" s="48"/>
      <c r="B349" s="75" t="s">
        <v>467</v>
      </c>
      <c r="C349" s="55"/>
      <c r="D349" s="348"/>
      <c r="E349" s="348"/>
      <c r="F349" s="348"/>
      <c r="G349" s="348"/>
      <c r="H349" s="348"/>
      <c r="I349" s="348"/>
      <c r="J349" s="110">
        <v>17</v>
      </c>
    </row>
    <row r="350" spans="1:10" ht="14.25">
      <c r="A350" s="48"/>
      <c r="B350" s="75" t="s">
        <v>468</v>
      </c>
      <c r="C350" s="55"/>
      <c r="D350" s="348"/>
      <c r="E350" s="348"/>
      <c r="F350" s="348"/>
      <c r="G350" s="348"/>
      <c r="H350" s="348"/>
      <c r="I350" s="348"/>
      <c r="J350" s="110">
        <f>21.5+23.9</f>
        <v>45.4</v>
      </c>
    </row>
    <row r="351" spans="1:10" ht="14.25">
      <c r="A351" s="48"/>
      <c r="B351" s="75" t="s">
        <v>469</v>
      </c>
      <c r="C351" s="55"/>
      <c r="D351" s="348"/>
      <c r="E351" s="348"/>
      <c r="F351" s="348"/>
      <c r="G351" s="348"/>
      <c r="H351" s="348"/>
      <c r="I351" s="348"/>
      <c r="J351" s="110">
        <v>205.2</v>
      </c>
    </row>
    <row r="352" spans="1:10" ht="14.25">
      <c r="A352" s="48"/>
      <c r="B352" s="93" t="s">
        <v>450</v>
      </c>
      <c r="C352" s="55"/>
      <c r="D352" s="348"/>
      <c r="E352" s="348"/>
      <c r="F352" s="348"/>
      <c r="G352" s="348"/>
      <c r="H352" s="348"/>
      <c r="I352" s="348"/>
      <c r="J352" s="110"/>
    </row>
    <row r="353" spans="1:10" ht="14.25">
      <c r="A353" s="48"/>
      <c r="B353" s="75" t="s">
        <v>476</v>
      </c>
      <c r="C353" s="55"/>
      <c r="D353" s="348"/>
      <c r="E353" s="348"/>
      <c r="F353" s="348"/>
      <c r="G353" s="348"/>
      <c r="H353" s="348"/>
      <c r="I353" s="348"/>
      <c r="J353" s="110">
        <f>18.9*2</f>
        <v>37.8</v>
      </c>
    </row>
    <row r="354" spans="1:10" ht="15" thickBot="1">
      <c r="A354" s="548"/>
      <c r="B354" s="558" t="s">
        <v>477</v>
      </c>
      <c r="C354" s="550"/>
      <c r="D354" s="552"/>
      <c r="E354" s="552"/>
      <c r="F354" s="552"/>
      <c r="G354" s="552"/>
      <c r="H354" s="552"/>
      <c r="I354" s="552"/>
      <c r="J354" s="553">
        <v>41.4</v>
      </c>
    </row>
    <row r="355" spans="1:10" ht="14.25">
      <c r="A355" s="48"/>
      <c r="B355" s="559" t="s">
        <v>478</v>
      </c>
      <c r="C355" s="49"/>
      <c r="D355" s="355"/>
      <c r="E355" s="355"/>
      <c r="F355" s="355"/>
      <c r="G355" s="355"/>
      <c r="H355" s="355"/>
      <c r="I355" s="355"/>
      <c r="J355" s="108">
        <v>48.6</v>
      </c>
    </row>
    <row r="356" spans="1:10" ht="14.25">
      <c r="A356" s="48"/>
      <c r="B356" s="93" t="s">
        <v>480</v>
      </c>
      <c r="C356" s="55"/>
      <c r="D356" s="348"/>
      <c r="E356" s="348"/>
      <c r="F356" s="348"/>
      <c r="G356" s="348"/>
      <c r="H356" s="348"/>
      <c r="I356" s="348"/>
      <c r="J356" s="110"/>
    </row>
    <row r="357" spans="1:10" ht="14.25">
      <c r="A357" s="48"/>
      <c r="B357" s="54" t="s">
        <v>481</v>
      </c>
      <c r="C357" s="55"/>
      <c r="D357" s="348"/>
      <c r="E357" s="348"/>
      <c r="F357" s="348"/>
      <c r="G357" s="348"/>
      <c r="H357" s="348"/>
      <c r="I357" s="348"/>
      <c r="J357" s="110">
        <v>25.4</v>
      </c>
    </row>
    <row r="358" spans="1:10" ht="14.25">
      <c r="A358" s="48"/>
      <c r="B358" s="54" t="s">
        <v>482</v>
      </c>
      <c r="C358" s="55"/>
      <c r="D358" s="348"/>
      <c r="E358" s="348"/>
      <c r="F358" s="348"/>
      <c r="G358" s="348"/>
      <c r="H358" s="348"/>
      <c r="I358" s="348"/>
      <c r="J358" s="110">
        <v>2.3</v>
      </c>
    </row>
    <row r="359" spans="1:10" ht="14.25">
      <c r="A359" s="48"/>
      <c r="B359" s="54" t="s">
        <v>483</v>
      </c>
      <c r="C359" s="55"/>
      <c r="D359" s="348"/>
      <c r="E359" s="348"/>
      <c r="F359" s="348"/>
      <c r="G359" s="348"/>
      <c r="H359" s="348"/>
      <c r="I359" s="348"/>
      <c r="J359" s="110">
        <v>33.2</v>
      </c>
    </row>
    <row r="360" spans="1:10" ht="14.25">
      <c r="A360" s="48"/>
      <c r="B360" s="54" t="s">
        <v>484</v>
      </c>
      <c r="C360" s="55"/>
      <c r="D360" s="348"/>
      <c r="E360" s="348"/>
      <c r="F360" s="348"/>
      <c r="G360" s="348"/>
      <c r="H360" s="348"/>
      <c r="I360" s="348"/>
      <c r="J360" s="110">
        <v>47.7</v>
      </c>
    </row>
    <row r="361" spans="1:10" ht="14.25">
      <c r="A361" s="48"/>
      <c r="B361" s="54" t="s">
        <v>485</v>
      </c>
      <c r="C361" s="55"/>
      <c r="D361" s="348"/>
      <c r="E361" s="348"/>
      <c r="F361" s="348"/>
      <c r="G361" s="348"/>
      <c r="H361" s="348"/>
      <c r="I361" s="348"/>
      <c r="J361" s="110">
        <v>48</v>
      </c>
    </row>
    <row r="362" spans="1:10" ht="14.25">
      <c r="A362" s="48"/>
      <c r="B362" s="54" t="s">
        <v>486</v>
      </c>
      <c r="C362" s="55"/>
      <c r="D362" s="348"/>
      <c r="E362" s="348"/>
      <c r="F362" s="348"/>
      <c r="G362" s="348"/>
      <c r="H362" s="348"/>
      <c r="I362" s="348"/>
      <c r="J362" s="110">
        <v>22.4</v>
      </c>
    </row>
    <row r="363" spans="1:10" ht="14.25">
      <c r="A363" s="48"/>
      <c r="B363" s="54" t="s">
        <v>487</v>
      </c>
      <c r="C363" s="55"/>
      <c r="D363" s="348"/>
      <c r="E363" s="348"/>
      <c r="F363" s="348"/>
      <c r="G363" s="348"/>
      <c r="H363" s="348"/>
      <c r="I363" s="348"/>
      <c r="J363" s="110">
        <v>25.4</v>
      </c>
    </row>
    <row r="364" spans="1:10" ht="14.25">
      <c r="A364" s="48"/>
      <c r="B364" s="54" t="s">
        <v>488</v>
      </c>
      <c r="C364" s="55"/>
      <c r="D364" s="348"/>
      <c r="E364" s="348"/>
      <c r="F364" s="348"/>
      <c r="G364" s="348"/>
      <c r="H364" s="348"/>
      <c r="I364" s="348"/>
      <c r="J364" s="110">
        <v>22.4</v>
      </c>
    </row>
    <row r="365" spans="1:10" ht="14.25">
      <c r="A365" s="48"/>
      <c r="B365" s="80"/>
      <c r="C365" s="84"/>
      <c r="D365" s="350"/>
      <c r="E365" s="350"/>
      <c r="F365" s="350"/>
      <c r="G365" s="350"/>
      <c r="H365" s="350"/>
      <c r="I365" s="350"/>
      <c r="J365" s="118"/>
    </row>
    <row r="366" spans="1:10" ht="14.25">
      <c r="A366" s="58"/>
      <c r="B366" s="52"/>
      <c r="C366" s="59"/>
      <c r="D366" s="353"/>
      <c r="E366" s="353"/>
      <c r="F366" s="353"/>
      <c r="G366" s="353"/>
      <c r="H366" s="353"/>
      <c r="I366" s="354"/>
      <c r="J366" s="111"/>
    </row>
    <row r="367" spans="1:10" ht="42.75">
      <c r="A367" s="61" t="s">
        <v>57</v>
      </c>
      <c r="B367" s="39" t="s">
        <v>495</v>
      </c>
      <c r="C367" s="40" t="s">
        <v>366</v>
      </c>
      <c r="D367" s="352" t="s">
        <v>358</v>
      </c>
      <c r="E367" s="352" t="s">
        <v>359</v>
      </c>
      <c r="F367" s="352" t="s">
        <v>360</v>
      </c>
      <c r="G367" s="352" t="s">
        <v>361</v>
      </c>
      <c r="H367" s="352" t="s">
        <v>362</v>
      </c>
      <c r="I367" s="352" t="s">
        <v>363</v>
      </c>
      <c r="J367" s="92">
        <f>SUM(J370:J391)</f>
        <v>353.47</v>
      </c>
    </row>
    <row r="368" spans="1:10" ht="14.25">
      <c r="A368" s="63"/>
      <c r="B368" s="99" t="s">
        <v>504</v>
      </c>
      <c r="C368" s="64"/>
      <c r="D368" s="358"/>
      <c r="E368" s="358"/>
      <c r="F368" s="358"/>
      <c r="G368" s="358"/>
      <c r="H368" s="358"/>
      <c r="I368" s="358"/>
      <c r="J368" s="113"/>
    </row>
    <row r="369" spans="1:10" ht="14.25">
      <c r="A369" s="48"/>
      <c r="B369" s="95" t="s">
        <v>496</v>
      </c>
      <c r="C369" s="49"/>
      <c r="D369" s="355"/>
      <c r="E369" s="355"/>
      <c r="F369" s="355"/>
      <c r="G369" s="355"/>
      <c r="H369" s="355"/>
      <c r="I369" s="355"/>
      <c r="J369" s="108"/>
    </row>
    <row r="370" spans="1:10" ht="14.25">
      <c r="A370" s="48"/>
      <c r="B370" s="80" t="s">
        <v>497</v>
      </c>
      <c r="C370" s="55"/>
      <c r="D370" s="348"/>
      <c r="E370" s="348"/>
      <c r="F370" s="348"/>
      <c r="G370" s="348"/>
      <c r="H370" s="348">
        <v>7.63</v>
      </c>
      <c r="I370" s="348"/>
      <c r="J370" s="110">
        <f>H370</f>
        <v>7.63</v>
      </c>
    </row>
    <row r="371" spans="1:10" ht="14.25">
      <c r="A371" s="48"/>
      <c r="B371" s="80" t="s">
        <v>498</v>
      </c>
      <c r="C371" s="55"/>
      <c r="D371" s="348"/>
      <c r="E371" s="348"/>
      <c r="F371" s="348"/>
      <c r="G371" s="348"/>
      <c r="H371" s="348">
        <v>9.46</v>
      </c>
      <c r="I371" s="348"/>
      <c r="J371" s="110">
        <f aca="true" t="shared" si="3" ref="J371:J391">H371</f>
        <v>9.46</v>
      </c>
    </row>
    <row r="372" spans="1:10" ht="14.25">
      <c r="A372" s="48"/>
      <c r="B372" s="80" t="s">
        <v>499</v>
      </c>
      <c r="C372" s="55"/>
      <c r="D372" s="348"/>
      <c r="E372" s="348"/>
      <c r="F372" s="348"/>
      <c r="G372" s="348"/>
      <c r="H372" s="348">
        <v>5.28</v>
      </c>
      <c r="I372" s="348"/>
      <c r="J372" s="110">
        <f t="shared" si="3"/>
        <v>5.28</v>
      </c>
    </row>
    <row r="373" spans="1:10" ht="14.25">
      <c r="A373" s="48"/>
      <c r="B373" s="80" t="s">
        <v>500</v>
      </c>
      <c r="C373" s="55"/>
      <c r="D373" s="348"/>
      <c r="E373" s="348"/>
      <c r="F373" s="348"/>
      <c r="G373" s="348"/>
      <c r="H373" s="348">
        <v>9.4</v>
      </c>
      <c r="I373" s="348"/>
      <c r="J373" s="110">
        <f t="shared" si="3"/>
        <v>9.4</v>
      </c>
    </row>
    <row r="374" spans="1:10" ht="14.25">
      <c r="A374" s="48"/>
      <c r="B374" s="80" t="s">
        <v>501</v>
      </c>
      <c r="C374" s="55"/>
      <c r="D374" s="348"/>
      <c r="E374" s="348"/>
      <c r="F374" s="348"/>
      <c r="G374" s="348"/>
      <c r="H374" s="348">
        <v>7.63</v>
      </c>
      <c r="I374" s="348"/>
      <c r="J374" s="110">
        <f t="shared" si="3"/>
        <v>7.63</v>
      </c>
    </row>
    <row r="375" spans="1:10" ht="14.25">
      <c r="A375" s="48"/>
      <c r="B375" s="80" t="s">
        <v>502</v>
      </c>
      <c r="C375" s="55"/>
      <c r="D375" s="348"/>
      <c r="E375" s="348"/>
      <c r="F375" s="348"/>
      <c r="G375" s="348"/>
      <c r="H375" s="348">
        <v>62.5</v>
      </c>
      <c r="I375" s="348"/>
      <c r="J375" s="110">
        <f t="shared" si="3"/>
        <v>62.5</v>
      </c>
    </row>
    <row r="376" spans="1:10" ht="14.25">
      <c r="A376" s="48"/>
      <c r="B376" s="80" t="s">
        <v>503</v>
      </c>
      <c r="C376" s="55"/>
      <c r="D376" s="348"/>
      <c r="E376" s="348"/>
      <c r="F376" s="348"/>
      <c r="G376" s="348"/>
      <c r="H376" s="348">
        <v>50</v>
      </c>
      <c r="I376" s="348"/>
      <c r="J376" s="110">
        <f t="shared" si="3"/>
        <v>50</v>
      </c>
    </row>
    <row r="377" spans="1:10" ht="14.25">
      <c r="A377" s="48"/>
      <c r="B377" s="95" t="s">
        <v>505</v>
      </c>
      <c r="C377" s="55"/>
      <c r="D377" s="348"/>
      <c r="E377" s="348"/>
      <c r="F377" s="348"/>
      <c r="G377" s="348"/>
      <c r="H377" s="348"/>
      <c r="I377" s="348"/>
      <c r="J377" s="110"/>
    </row>
    <row r="378" spans="1:10" ht="14.25">
      <c r="A378" s="48"/>
      <c r="B378" s="80" t="s">
        <v>506</v>
      </c>
      <c r="C378" s="55"/>
      <c r="D378" s="348"/>
      <c r="E378" s="348"/>
      <c r="F378" s="348"/>
      <c r="G378" s="348"/>
      <c r="H378" s="348">
        <v>22.04</v>
      </c>
      <c r="I378" s="348"/>
      <c r="J378" s="110">
        <f t="shared" si="3"/>
        <v>22.04</v>
      </c>
    </row>
    <row r="379" spans="1:10" ht="14.25">
      <c r="A379" s="48"/>
      <c r="B379" s="80" t="s">
        <v>507</v>
      </c>
      <c r="C379" s="55"/>
      <c r="D379" s="348"/>
      <c r="E379" s="348"/>
      <c r="F379" s="348"/>
      <c r="G379" s="348"/>
      <c r="H379" s="348">
        <v>19.9</v>
      </c>
      <c r="I379" s="348"/>
      <c r="J379" s="110">
        <f t="shared" si="3"/>
        <v>19.9</v>
      </c>
    </row>
    <row r="380" spans="1:10" ht="14.25">
      <c r="A380" s="48"/>
      <c r="B380" s="80" t="s">
        <v>508</v>
      </c>
      <c r="C380" s="55"/>
      <c r="D380" s="348"/>
      <c r="E380" s="348"/>
      <c r="F380" s="348"/>
      <c r="G380" s="348"/>
      <c r="H380" s="348">
        <v>27.36</v>
      </c>
      <c r="I380" s="348"/>
      <c r="J380" s="110">
        <f t="shared" si="3"/>
        <v>27.36</v>
      </c>
    </row>
    <row r="381" spans="1:10" ht="14.25">
      <c r="A381" s="48"/>
      <c r="B381" s="80" t="s">
        <v>509</v>
      </c>
      <c r="C381" s="55"/>
      <c r="D381" s="348"/>
      <c r="E381" s="348"/>
      <c r="F381" s="348"/>
      <c r="G381" s="348"/>
      <c r="H381" s="348">
        <v>27</v>
      </c>
      <c r="I381" s="348"/>
      <c r="J381" s="110">
        <f t="shared" si="3"/>
        <v>27</v>
      </c>
    </row>
    <row r="382" spans="1:10" ht="14.25">
      <c r="A382" s="48"/>
      <c r="B382" s="80" t="s">
        <v>510</v>
      </c>
      <c r="C382" s="55"/>
      <c r="D382" s="348"/>
      <c r="E382" s="348"/>
      <c r="F382" s="348"/>
      <c r="G382" s="348"/>
      <c r="H382" s="348">
        <v>2.06</v>
      </c>
      <c r="I382" s="348"/>
      <c r="J382" s="110">
        <f t="shared" si="3"/>
        <v>2.06</v>
      </c>
    </row>
    <row r="383" spans="1:10" ht="14.25">
      <c r="A383" s="48"/>
      <c r="B383" s="80" t="s">
        <v>511</v>
      </c>
      <c r="C383" s="55"/>
      <c r="D383" s="348"/>
      <c r="E383" s="348"/>
      <c r="F383" s="348"/>
      <c r="G383" s="348"/>
      <c r="H383" s="348">
        <v>2.06</v>
      </c>
      <c r="I383" s="348"/>
      <c r="J383" s="110">
        <f t="shared" si="3"/>
        <v>2.06</v>
      </c>
    </row>
    <row r="384" spans="1:10" ht="14.25">
      <c r="A384" s="48"/>
      <c r="B384" s="80" t="s">
        <v>512</v>
      </c>
      <c r="C384" s="55"/>
      <c r="D384" s="348"/>
      <c r="E384" s="348"/>
      <c r="F384" s="348"/>
      <c r="G384" s="348"/>
      <c r="H384" s="348">
        <v>35.33</v>
      </c>
      <c r="I384" s="348"/>
      <c r="J384" s="110">
        <f t="shared" si="3"/>
        <v>35.33</v>
      </c>
    </row>
    <row r="385" spans="1:10" ht="14.25">
      <c r="A385" s="48"/>
      <c r="B385" s="80" t="s">
        <v>513</v>
      </c>
      <c r="C385" s="55"/>
      <c r="D385" s="348"/>
      <c r="E385" s="348"/>
      <c r="F385" s="348"/>
      <c r="G385" s="348"/>
      <c r="H385" s="348">
        <v>5.06</v>
      </c>
      <c r="I385" s="348"/>
      <c r="J385" s="110">
        <f t="shared" si="3"/>
        <v>5.06</v>
      </c>
    </row>
    <row r="386" spans="1:10" ht="14.25">
      <c r="A386" s="48"/>
      <c r="B386" s="80" t="s">
        <v>514</v>
      </c>
      <c r="C386" s="55"/>
      <c r="D386" s="348"/>
      <c r="E386" s="348"/>
      <c r="F386" s="348"/>
      <c r="G386" s="348"/>
      <c r="H386" s="348">
        <v>5.06</v>
      </c>
      <c r="I386" s="348"/>
      <c r="J386" s="110">
        <f t="shared" si="3"/>
        <v>5.06</v>
      </c>
    </row>
    <row r="387" spans="1:10" ht="14.25">
      <c r="A387" s="48"/>
      <c r="B387" s="95" t="s">
        <v>515</v>
      </c>
      <c r="C387" s="55"/>
      <c r="D387" s="348"/>
      <c r="E387" s="348"/>
      <c r="F387" s="348"/>
      <c r="G387" s="348"/>
      <c r="H387" s="348"/>
      <c r="I387" s="348"/>
      <c r="J387" s="110"/>
    </row>
    <row r="388" spans="1:10" ht="14.25">
      <c r="A388" s="48"/>
      <c r="B388" s="80" t="s">
        <v>516</v>
      </c>
      <c r="C388" s="55"/>
      <c r="D388" s="348">
        <v>3</v>
      </c>
      <c r="E388" s="348">
        <v>3.47</v>
      </c>
      <c r="F388" s="348">
        <v>1.5</v>
      </c>
      <c r="G388" s="348"/>
      <c r="H388" s="348">
        <f>F388*E388*D388</f>
        <v>15.62</v>
      </c>
      <c r="I388" s="348"/>
      <c r="J388" s="110">
        <f t="shared" si="3"/>
        <v>15.62</v>
      </c>
    </row>
    <row r="389" spans="1:10" ht="14.25">
      <c r="A389" s="48"/>
      <c r="B389" s="80"/>
      <c r="C389" s="71"/>
      <c r="D389" s="361"/>
      <c r="E389" s="361">
        <v>4.5</v>
      </c>
      <c r="F389" s="361">
        <v>1.5</v>
      </c>
      <c r="G389" s="361"/>
      <c r="H389" s="361">
        <f>F389*E389</f>
        <v>6.75</v>
      </c>
      <c r="I389" s="361"/>
      <c r="J389" s="110">
        <f t="shared" si="3"/>
        <v>6.75</v>
      </c>
    </row>
    <row r="390" spans="1:10" ht="14.25">
      <c r="A390" s="48"/>
      <c r="B390" s="80"/>
      <c r="C390" s="71"/>
      <c r="D390" s="361">
        <v>6</v>
      </c>
      <c r="E390" s="361">
        <v>2.47</v>
      </c>
      <c r="F390" s="361">
        <v>1.5</v>
      </c>
      <c r="G390" s="361"/>
      <c r="H390" s="348">
        <f>F390*E390*D390</f>
        <v>22.23</v>
      </c>
      <c r="I390" s="361"/>
      <c r="J390" s="110">
        <f t="shared" si="3"/>
        <v>22.23</v>
      </c>
    </row>
    <row r="391" spans="1:10" ht="14.25">
      <c r="A391" s="48"/>
      <c r="B391" s="80"/>
      <c r="C391" s="71"/>
      <c r="D391" s="361"/>
      <c r="E391" s="361">
        <v>7.4</v>
      </c>
      <c r="F391" s="361">
        <v>1.5</v>
      </c>
      <c r="G391" s="361"/>
      <c r="H391" s="361">
        <f>F391*E391</f>
        <v>11.1</v>
      </c>
      <c r="I391" s="361"/>
      <c r="J391" s="110">
        <f t="shared" si="3"/>
        <v>11.1</v>
      </c>
    </row>
    <row r="392" spans="1:10" ht="14.25">
      <c r="A392" s="48"/>
      <c r="B392" s="80"/>
      <c r="C392" s="84"/>
      <c r="D392" s="350"/>
      <c r="E392" s="350"/>
      <c r="F392" s="350"/>
      <c r="G392" s="350"/>
      <c r="H392" s="350"/>
      <c r="I392" s="350"/>
      <c r="J392" s="118"/>
    </row>
    <row r="393" spans="1:14" ht="14.25">
      <c r="A393" s="58"/>
      <c r="B393" s="52"/>
      <c r="C393" s="59"/>
      <c r="D393" s="353"/>
      <c r="E393" s="353"/>
      <c r="F393" s="353"/>
      <c r="G393" s="353"/>
      <c r="H393" s="353"/>
      <c r="I393" s="354"/>
      <c r="J393" s="111"/>
      <c r="L393" s="44"/>
      <c r="M393" s="44"/>
      <c r="N393" s="44"/>
    </row>
    <row r="394" spans="1:14" ht="15">
      <c r="A394" s="66" t="s">
        <v>58</v>
      </c>
      <c r="B394" s="81" t="s">
        <v>35</v>
      </c>
      <c r="C394" s="82"/>
      <c r="D394" s="366"/>
      <c r="E394" s="366"/>
      <c r="F394" s="366"/>
      <c r="G394" s="366"/>
      <c r="H394" s="366"/>
      <c r="I394" s="366"/>
      <c r="J394" s="114"/>
      <c r="L394" s="44"/>
      <c r="M394" s="44"/>
      <c r="N394" s="44"/>
    </row>
    <row r="395" spans="1:14" ht="42.75">
      <c r="A395" s="100" t="s">
        <v>13</v>
      </c>
      <c r="B395" s="39" t="s">
        <v>517</v>
      </c>
      <c r="C395" s="40" t="s">
        <v>366</v>
      </c>
      <c r="D395" s="352" t="s">
        <v>358</v>
      </c>
      <c r="E395" s="352" t="s">
        <v>359</v>
      </c>
      <c r="F395" s="352" t="s">
        <v>360</v>
      </c>
      <c r="G395" s="352" t="s">
        <v>361</v>
      </c>
      <c r="H395" s="352" t="s">
        <v>362</v>
      </c>
      <c r="I395" s="352" t="s">
        <v>363</v>
      </c>
      <c r="J395" s="92">
        <f>SUM(J397:J421)</f>
        <v>644.87</v>
      </c>
      <c r="L395" s="44"/>
      <c r="M395" s="44"/>
      <c r="N395" s="44"/>
    </row>
    <row r="396" spans="1:14" ht="15">
      <c r="A396" s="103"/>
      <c r="B396" s="102" t="s">
        <v>496</v>
      </c>
      <c r="C396" s="104"/>
      <c r="D396" s="346"/>
      <c r="E396" s="346"/>
      <c r="F396" s="346"/>
      <c r="G396" s="346"/>
      <c r="H396" s="346"/>
      <c r="I396" s="346"/>
      <c r="J396" s="96"/>
      <c r="L396" s="44"/>
      <c r="M396" s="44"/>
      <c r="N396" s="44"/>
    </row>
    <row r="397" spans="1:14" ht="28.5">
      <c r="A397" s="87"/>
      <c r="B397" s="70" t="s">
        <v>518</v>
      </c>
      <c r="C397" s="55"/>
      <c r="D397" s="348"/>
      <c r="E397" s="348"/>
      <c r="F397" s="348"/>
      <c r="G397" s="348"/>
      <c r="H397" s="348"/>
      <c r="I397" s="348"/>
      <c r="J397" s="110"/>
      <c r="L397" s="386"/>
      <c r="M397" s="387"/>
      <c r="N397" s="388"/>
    </row>
    <row r="398" spans="1:14" ht="14.25">
      <c r="A398" s="48"/>
      <c r="B398" s="91" t="s">
        <v>581</v>
      </c>
      <c r="C398" s="49"/>
      <c r="D398" s="355">
        <v>1</v>
      </c>
      <c r="E398" s="355">
        <v>13.92</v>
      </c>
      <c r="F398" s="355"/>
      <c r="G398" s="355">
        <v>3.9</v>
      </c>
      <c r="H398" s="355"/>
      <c r="I398" s="355"/>
      <c r="J398" s="108">
        <f>G398*E398*D398</f>
        <v>54.29</v>
      </c>
      <c r="L398" s="386"/>
      <c r="M398" s="387"/>
      <c r="N398" s="388"/>
    </row>
    <row r="399" spans="1:14" ht="15.75" customHeight="1">
      <c r="A399" s="48"/>
      <c r="B399" s="91" t="s">
        <v>520</v>
      </c>
      <c r="C399" s="49"/>
      <c r="D399" s="355">
        <v>2</v>
      </c>
      <c r="E399" s="355"/>
      <c r="F399" s="355">
        <v>2.25</v>
      </c>
      <c r="G399" s="355">
        <v>3.9</v>
      </c>
      <c r="H399" s="355"/>
      <c r="I399" s="355"/>
      <c r="J399" s="108">
        <f>G399*F399*D399</f>
        <v>17.55</v>
      </c>
      <c r="L399" s="386"/>
      <c r="M399" s="387"/>
      <c r="N399" s="388"/>
    </row>
    <row r="400" spans="1:14" ht="14.25">
      <c r="A400" s="48"/>
      <c r="B400" s="91" t="s">
        <v>527</v>
      </c>
      <c r="C400" s="49"/>
      <c r="D400" s="355">
        <v>2</v>
      </c>
      <c r="E400" s="355">
        <v>12.9</v>
      </c>
      <c r="F400" s="355"/>
      <c r="G400" s="355">
        <v>3.9</v>
      </c>
      <c r="H400" s="355"/>
      <c r="I400" s="355"/>
      <c r="J400" s="108">
        <f>G400*E400*D400</f>
        <v>100.62</v>
      </c>
      <c r="L400" s="386"/>
      <c r="M400" s="387"/>
      <c r="N400" s="388"/>
    </row>
    <row r="401" spans="1:14" ht="14.25">
      <c r="A401" s="48"/>
      <c r="B401" s="101"/>
      <c r="C401" s="49"/>
      <c r="D401" s="355">
        <v>2</v>
      </c>
      <c r="E401" s="355"/>
      <c r="F401" s="355">
        <v>5</v>
      </c>
      <c r="G401" s="355">
        <v>3.9</v>
      </c>
      <c r="H401" s="355"/>
      <c r="I401" s="355"/>
      <c r="J401" s="108">
        <f>G401*F401*D401</f>
        <v>39</v>
      </c>
      <c r="L401" s="386"/>
      <c r="M401" s="387"/>
      <c r="N401" s="388"/>
    </row>
    <row r="402" spans="1:14" ht="14.25">
      <c r="A402" s="48"/>
      <c r="B402" s="91" t="s">
        <v>528</v>
      </c>
      <c r="C402" s="49"/>
      <c r="D402" s="355">
        <v>2</v>
      </c>
      <c r="E402" s="355">
        <v>2.65</v>
      </c>
      <c r="F402" s="355"/>
      <c r="G402" s="355">
        <v>3.9</v>
      </c>
      <c r="H402" s="355"/>
      <c r="I402" s="355"/>
      <c r="J402" s="108">
        <f>G402*E402*D402</f>
        <v>20.67</v>
      </c>
      <c r="L402" s="386"/>
      <c r="M402" s="387"/>
      <c r="N402" s="388"/>
    </row>
    <row r="403" spans="1:14" ht="14.25">
      <c r="A403" s="48"/>
      <c r="B403" s="101"/>
      <c r="C403" s="49"/>
      <c r="D403" s="355">
        <v>2</v>
      </c>
      <c r="E403" s="355"/>
      <c r="F403" s="355">
        <v>2.05</v>
      </c>
      <c r="G403" s="355">
        <v>3.9</v>
      </c>
      <c r="H403" s="355"/>
      <c r="I403" s="355"/>
      <c r="J403" s="108">
        <f>G403*F403*D403</f>
        <v>15.99</v>
      </c>
      <c r="L403" s="386"/>
      <c r="M403" s="387"/>
      <c r="N403" s="388"/>
    </row>
    <row r="404" spans="1:14" ht="14.25">
      <c r="A404" s="48"/>
      <c r="B404" s="91" t="s">
        <v>529</v>
      </c>
      <c r="C404" s="49"/>
      <c r="D404" s="355">
        <v>2</v>
      </c>
      <c r="E404" s="355">
        <v>10.4</v>
      </c>
      <c r="F404" s="355"/>
      <c r="G404" s="355">
        <v>3.9</v>
      </c>
      <c r="H404" s="355"/>
      <c r="I404" s="355"/>
      <c r="J404" s="108">
        <f>G404*E404*D404</f>
        <v>81.12</v>
      </c>
      <c r="L404" s="386"/>
      <c r="M404" s="387"/>
      <c r="N404" s="388"/>
    </row>
    <row r="405" spans="1:14" ht="14.25">
      <c r="A405" s="48"/>
      <c r="B405" s="101"/>
      <c r="C405" s="49"/>
      <c r="D405" s="355">
        <v>2</v>
      </c>
      <c r="E405" s="355"/>
      <c r="F405" s="355">
        <v>5</v>
      </c>
      <c r="G405" s="355">
        <v>3.9</v>
      </c>
      <c r="H405" s="355"/>
      <c r="I405" s="355"/>
      <c r="J405" s="108">
        <f>G405*F405*D405</f>
        <v>39</v>
      </c>
      <c r="L405" s="386"/>
      <c r="M405" s="387"/>
      <c r="N405" s="388"/>
    </row>
    <row r="406" spans="1:14" ht="14.25">
      <c r="A406" s="48"/>
      <c r="B406" s="91" t="s">
        <v>530</v>
      </c>
      <c r="C406" s="49"/>
      <c r="D406" s="355">
        <v>2</v>
      </c>
      <c r="E406" s="355">
        <v>2.45</v>
      </c>
      <c r="F406" s="355"/>
      <c r="G406" s="355">
        <v>3.9</v>
      </c>
      <c r="H406" s="355"/>
      <c r="I406" s="355"/>
      <c r="J406" s="108">
        <f>G406*E406*D406</f>
        <v>19.11</v>
      </c>
      <c r="L406" s="386"/>
      <c r="M406" s="387"/>
      <c r="N406" s="388"/>
    </row>
    <row r="407" spans="1:14" ht="14.25">
      <c r="A407" s="48"/>
      <c r="B407" s="101"/>
      <c r="C407" s="49"/>
      <c r="D407" s="355">
        <v>2</v>
      </c>
      <c r="E407" s="355"/>
      <c r="F407" s="355">
        <v>1.55</v>
      </c>
      <c r="G407" s="355">
        <v>3.9</v>
      </c>
      <c r="H407" s="355"/>
      <c r="I407" s="355"/>
      <c r="J407" s="108">
        <f>G407*F407*D407</f>
        <v>12.09</v>
      </c>
      <c r="L407" s="386"/>
      <c r="M407" s="387"/>
      <c r="N407" s="388"/>
    </row>
    <row r="408" spans="1:14" ht="14.25">
      <c r="A408" s="48"/>
      <c r="B408" s="101" t="s">
        <v>521</v>
      </c>
      <c r="C408" s="49"/>
      <c r="D408" s="355"/>
      <c r="E408" s="355"/>
      <c r="F408" s="355"/>
      <c r="G408" s="355"/>
      <c r="H408" s="355"/>
      <c r="I408" s="355"/>
      <c r="J408" s="108"/>
      <c r="L408" s="386"/>
      <c r="M408" s="387"/>
      <c r="N408" s="388"/>
    </row>
    <row r="409" spans="1:14" ht="14.25">
      <c r="A409" s="48"/>
      <c r="B409" s="101"/>
      <c r="C409" s="49"/>
      <c r="D409" s="355"/>
      <c r="E409" s="355"/>
      <c r="F409" s="355"/>
      <c r="G409" s="355"/>
      <c r="H409" s="355"/>
      <c r="I409" s="355"/>
      <c r="J409" s="108"/>
      <c r="L409" s="386"/>
      <c r="M409" s="387"/>
      <c r="N409" s="388"/>
    </row>
    <row r="410" spans="1:14" ht="14.25">
      <c r="A410" s="48"/>
      <c r="B410" s="102" t="s">
        <v>505</v>
      </c>
      <c r="C410" s="49"/>
      <c r="D410" s="355"/>
      <c r="E410" s="355"/>
      <c r="F410" s="355"/>
      <c r="G410" s="355"/>
      <c r="H410" s="355"/>
      <c r="I410" s="355"/>
      <c r="J410" s="108"/>
      <c r="L410" s="386"/>
      <c r="M410" s="387"/>
      <c r="N410" s="388"/>
    </row>
    <row r="411" spans="1:14" ht="14.25">
      <c r="A411" s="48"/>
      <c r="B411" s="91" t="s">
        <v>506</v>
      </c>
      <c r="C411" s="49"/>
      <c r="D411" s="355">
        <v>2</v>
      </c>
      <c r="E411" s="355">
        <v>3.9</v>
      </c>
      <c r="F411" s="355"/>
      <c r="G411" s="355">
        <v>3.9</v>
      </c>
      <c r="H411" s="355"/>
      <c r="I411" s="355"/>
      <c r="J411" s="108">
        <f>G411*E411*D411</f>
        <v>30.42</v>
      </c>
      <c r="L411" s="386"/>
      <c r="M411" s="387"/>
      <c r="N411" s="388"/>
    </row>
    <row r="412" spans="1:14" ht="14.25">
      <c r="A412" s="48"/>
      <c r="B412" s="83"/>
      <c r="C412" s="49"/>
      <c r="D412" s="355">
        <v>2</v>
      </c>
      <c r="E412" s="355"/>
      <c r="F412" s="355">
        <v>6.05</v>
      </c>
      <c r="G412" s="355">
        <v>3.9</v>
      </c>
      <c r="H412" s="355"/>
      <c r="I412" s="355"/>
      <c r="J412" s="108">
        <f>G412*F412*D412</f>
        <v>47.19</v>
      </c>
      <c r="L412" s="386"/>
      <c r="M412" s="387"/>
      <c r="N412" s="388"/>
    </row>
    <row r="413" spans="1:14" ht="14.25">
      <c r="A413" s="48"/>
      <c r="B413" s="91" t="s">
        <v>524</v>
      </c>
      <c r="C413" s="49"/>
      <c r="D413" s="355">
        <v>1</v>
      </c>
      <c r="E413" s="355">
        <v>7.38</v>
      </c>
      <c r="F413" s="355"/>
      <c r="G413" s="355">
        <v>3.9</v>
      </c>
      <c r="H413" s="355"/>
      <c r="I413" s="355"/>
      <c r="J413" s="108">
        <f>G413*E413*D413</f>
        <v>28.78</v>
      </c>
      <c r="L413" s="386"/>
      <c r="M413" s="387"/>
      <c r="N413" s="388"/>
    </row>
    <row r="414" spans="1:14" ht="14.25">
      <c r="A414" s="48"/>
      <c r="B414" s="91"/>
      <c r="C414" s="49"/>
      <c r="D414" s="355">
        <v>1</v>
      </c>
      <c r="E414" s="355"/>
      <c r="F414" s="355">
        <v>4.25</v>
      </c>
      <c r="G414" s="355">
        <v>3.9</v>
      </c>
      <c r="H414" s="355"/>
      <c r="I414" s="355"/>
      <c r="J414" s="108">
        <f>G414*F414*D414</f>
        <v>16.58</v>
      </c>
      <c r="L414" s="386"/>
      <c r="M414" s="387"/>
      <c r="N414" s="388"/>
    </row>
    <row r="415" spans="1:14" ht="14.25">
      <c r="A415" s="48"/>
      <c r="B415" s="91" t="s">
        <v>519</v>
      </c>
      <c r="C415" s="49"/>
      <c r="D415" s="355">
        <v>1</v>
      </c>
      <c r="E415" s="355">
        <v>7.65</v>
      </c>
      <c r="F415" s="355"/>
      <c r="G415" s="355">
        <v>3.9</v>
      </c>
      <c r="H415" s="355"/>
      <c r="I415" s="355"/>
      <c r="J415" s="108">
        <f>G415*E415*D415</f>
        <v>29.84</v>
      </c>
      <c r="L415" s="386"/>
      <c r="M415" s="387"/>
      <c r="N415" s="388"/>
    </row>
    <row r="416" spans="1:14" ht="14.25">
      <c r="A416" s="48"/>
      <c r="B416" s="91"/>
      <c r="C416" s="49"/>
      <c r="D416" s="355">
        <v>1</v>
      </c>
      <c r="E416" s="355"/>
      <c r="F416" s="355">
        <v>3.88</v>
      </c>
      <c r="G416" s="355">
        <v>3.9</v>
      </c>
      <c r="H416" s="355"/>
      <c r="I416" s="355"/>
      <c r="J416" s="108">
        <f>G416*F416*D416</f>
        <v>15.13</v>
      </c>
      <c r="L416" s="386"/>
      <c r="M416" s="387"/>
      <c r="N416" s="388"/>
    </row>
    <row r="417" spans="1:14" ht="14.25">
      <c r="A417" s="48"/>
      <c r="B417" s="91" t="s">
        <v>525</v>
      </c>
      <c r="C417" s="49"/>
      <c r="D417" s="355">
        <v>1</v>
      </c>
      <c r="E417" s="355">
        <v>4.05</v>
      </c>
      <c r="F417" s="355"/>
      <c r="G417" s="355">
        <v>2.85</v>
      </c>
      <c r="H417" s="355"/>
      <c r="I417" s="355"/>
      <c r="J417" s="108">
        <f>G417*E417*D417</f>
        <v>11.54</v>
      </c>
      <c r="L417" s="386"/>
      <c r="M417" s="387"/>
      <c r="N417" s="388"/>
    </row>
    <row r="418" spans="1:14" ht="14.25">
      <c r="A418" s="48"/>
      <c r="B418" s="91" t="s">
        <v>522</v>
      </c>
      <c r="C418" s="49"/>
      <c r="D418" s="355">
        <v>1</v>
      </c>
      <c r="E418" s="355">
        <v>6.15</v>
      </c>
      <c r="F418" s="355"/>
      <c r="G418" s="355">
        <v>2.85</v>
      </c>
      <c r="H418" s="355"/>
      <c r="I418" s="355"/>
      <c r="J418" s="108">
        <f>G418*E418*D418</f>
        <v>17.53</v>
      </c>
      <c r="L418" s="386"/>
      <c r="M418" s="387"/>
      <c r="N418" s="388"/>
    </row>
    <row r="419" spans="1:14" ht="14.25">
      <c r="A419" s="48"/>
      <c r="B419" s="91"/>
      <c r="C419" s="49"/>
      <c r="D419" s="355">
        <v>1</v>
      </c>
      <c r="E419" s="355"/>
      <c r="F419" s="355">
        <v>5</v>
      </c>
      <c r="G419" s="355">
        <v>2.85</v>
      </c>
      <c r="H419" s="355"/>
      <c r="I419" s="355"/>
      <c r="J419" s="108">
        <f>G419*F419*D419</f>
        <v>14.25</v>
      </c>
      <c r="L419" s="386"/>
      <c r="M419" s="387"/>
      <c r="N419" s="388"/>
    </row>
    <row r="420" spans="1:14" ht="14.25">
      <c r="A420" s="48"/>
      <c r="B420" s="91" t="s">
        <v>526</v>
      </c>
      <c r="C420" s="49"/>
      <c r="D420" s="355">
        <v>1</v>
      </c>
      <c r="E420" s="355">
        <v>5.25</v>
      </c>
      <c r="F420" s="355"/>
      <c r="G420" s="355">
        <v>2.85</v>
      </c>
      <c r="H420" s="355"/>
      <c r="I420" s="355"/>
      <c r="J420" s="108">
        <f>G420*E420*D420</f>
        <v>14.96</v>
      </c>
      <c r="L420" s="386"/>
      <c r="M420" s="387"/>
      <c r="N420" s="388"/>
    </row>
    <row r="421" spans="1:14" ht="15" thickBot="1">
      <c r="A421" s="548"/>
      <c r="B421" s="561"/>
      <c r="C421" s="555"/>
      <c r="D421" s="556">
        <v>1</v>
      </c>
      <c r="E421" s="556"/>
      <c r="F421" s="556">
        <v>6.74</v>
      </c>
      <c r="G421" s="556">
        <v>2.85</v>
      </c>
      <c r="H421" s="556"/>
      <c r="I421" s="556"/>
      <c r="J421" s="557">
        <f>G421*F421*D421</f>
        <v>19.21</v>
      </c>
      <c r="L421" s="386"/>
      <c r="M421" s="387"/>
      <c r="N421" s="388"/>
    </row>
    <row r="422" spans="1:14" ht="14.25">
      <c r="A422" s="48"/>
      <c r="B422" s="560" t="s">
        <v>521</v>
      </c>
      <c r="C422" s="49"/>
      <c r="D422" s="355"/>
      <c r="E422" s="355"/>
      <c r="F422" s="355"/>
      <c r="G422" s="355"/>
      <c r="H422" s="355"/>
      <c r="I422" s="355"/>
      <c r="J422" s="108"/>
      <c r="L422" s="386"/>
      <c r="M422" s="387"/>
      <c r="N422" s="388"/>
    </row>
    <row r="423" spans="1:14" ht="14.25">
      <c r="A423" s="48"/>
      <c r="B423" s="57"/>
      <c r="C423" s="55"/>
      <c r="D423" s="347"/>
      <c r="E423" s="347"/>
      <c r="F423" s="347"/>
      <c r="G423" s="347"/>
      <c r="H423" s="347"/>
      <c r="I423" s="348"/>
      <c r="J423" s="110"/>
      <c r="L423" s="382"/>
      <c r="M423" s="387"/>
      <c r="N423" s="384"/>
    </row>
    <row r="424" spans="1:14" ht="14.25">
      <c r="A424" s="58"/>
      <c r="B424" s="52"/>
      <c r="C424" s="59"/>
      <c r="D424" s="353"/>
      <c r="E424" s="353"/>
      <c r="F424" s="353"/>
      <c r="G424" s="353"/>
      <c r="H424" s="353"/>
      <c r="I424" s="354"/>
      <c r="J424" s="111"/>
      <c r="L424" s="382"/>
      <c r="M424" s="387"/>
      <c r="N424" s="384"/>
    </row>
    <row r="425" spans="1:14" ht="42.75">
      <c r="A425" s="61" t="s">
        <v>14</v>
      </c>
      <c r="B425" s="39" t="s">
        <v>531</v>
      </c>
      <c r="C425" s="40" t="s">
        <v>366</v>
      </c>
      <c r="D425" s="352" t="s">
        <v>358</v>
      </c>
      <c r="E425" s="352" t="s">
        <v>359</v>
      </c>
      <c r="F425" s="352" t="s">
        <v>360</v>
      </c>
      <c r="G425" s="352" t="s">
        <v>361</v>
      </c>
      <c r="H425" s="352" t="s">
        <v>362</v>
      </c>
      <c r="I425" s="352" t="s">
        <v>363</v>
      </c>
      <c r="J425" s="92">
        <f>SUM(J426:J457)</f>
        <v>377.23</v>
      </c>
      <c r="L425" s="382"/>
      <c r="M425" s="387"/>
      <c r="N425" s="384"/>
    </row>
    <row r="426" spans="1:14" ht="14.25">
      <c r="A426" s="63"/>
      <c r="B426" s="102" t="s">
        <v>496</v>
      </c>
      <c r="C426" s="64"/>
      <c r="D426" s="355"/>
      <c r="E426" s="355"/>
      <c r="F426" s="358"/>
      <c r="G426" s="358"/>
      <c r="H426" s="358"/>
      <c r="I426" s="358"/>
      <c r="J426" s="113"/>
      <c r="L426" s="382"/>
      <c r="M426" s="387"/>
      <c r="N426" s="384"/>
    </row>
    <row r="427" spans="1:14" ht="28.5">
      <c r="A427" s="48"/>
      <c r="B427" s="70" t="s">
        <v>518</v>
      </c>
      <c r="C427" s="49"/>
      <c r="D427" s="355"/>
      <c r="E427" s="355"/>
      <c r="F427" s="355"/>
      <c r="G427" s="355"/>
      <c r="H427" s="355"/>
      <c r="I427" s="355"/>
      <c r="J427" s="108"/>
      <c r="L427" s="382"/>
      <c r="M427" s="387"/>
      <c r="N427" s="384"/>
    </row>
    <row r="428" spans="1:14" ht="14.25">
      <c r="A428" s="48"/>
      <c r="B428" s="54" t="s">
        <v>532</v>
      </c>
      <c r="C428" s="49"/>
      <c r="D428" s="355">
        <v>4</v>
      </c>
      <c r="E428" s="355"/>
      <c r="F428" s="355">
        <v>2.25</v>
      </c>
      <c r="G428" s="355">
        <v>2.85</v>
      </c>
      <c r="H428" s="355"/>
      <c r="I428" s="355"/>
      <c r="J428" s="108">
        <f>G428*F428*D428</f>
        <v>25.65</v>
      </c>
      <c r="L428" s="382"/>
      <c r="M428" s="387"/>
      <c r="N428" s="384"/>
    </row>
    <row r="429" spans="1:14" ht="14.25">
      <c r="A429" s="48"/>
      <c r="B429" s="54" t="s">
        <v>580</v>
      </c>
      <c r="C429" s="49"/>
      <c r="D429" s="355">
        <v>1</v>
      </c>
      <c r="E429" s="355">
        <v>13.92</v>
      </c>
      <c r="F429" s="355"/>
      <c r="G429" s="355">
        <v>3.9</v>
      </c>
      <c r="H429" s="355"/>
      <c r="I429" s="355"/>
      <c r="J429" s="108">
        <f>G429*E429*D429</f>
        <v>54.29</v>
      </c>
      <c r="L429" s="382"/>
      <c r="M429" s="387"/>
      <c r="N429" s="384"/>
    </row>
    <row r="430" spans="1:14" ht="14.25">
      <c r="A430" s="48"/>
      <c r="B430" s="54"/>
      <c r="C430" s="55"/>
      <c r="D430" s="355"/>
      <c r="E430" s="355"/>
      <c r="F430" s="347"/>
      <c r="G430" s="347"/>
      <c r="H430" s="347"/>
      <c r="I430" s="348"/>
      <c r="J430" s="110"/>
      <c r="L430" s="382"/>
      <c r="M430" s="387"/>
      <c r="N430" s="384"/>
    </row>
    <row r="431" spans="1:14" ht="14.25">
      <c r="A431" s="48"/>
      <c r="B431" s="102" t="s">
        <v>505</v>
      </c>
      <c r="C431" s="55"/>
      <c r="D431" s="355"/>
      <c r="E431" s="355"/>
      <c r="F431" s="347"/>
      <c r="G431" s="347"/>
      <c r="H431" s="347"/>
      <c r="I431" s="348"/>
      <c r="J431" s="110"/>
      <c r="L431" s="382"/>
      <c r="M431" s="387"/>
      <c r="N431" s="384"/>
    </row>
    <row r="432" spans="1:14" ht="14.25">
      <c r="A432" s="48"/>
      <c r="B432" s="91" t="s">
        <v>524</v>
      </c>
      <c r="C432" s="71"/>
      <c r="D432" s="355">
        <v>1</v>
      </c>
      <c r="E432" s="355">
        <v>7.38</v>
      </c>
      <c r="F432" s="347"/>
      <c r="G432" s="347">
        <v>3.9</v>
      </c>
      <c r="H432" s="347"/>
      <c r="I432" s="348"/>
      <c r="J432" s="110">
        <f>G432*E432*D432</f>
        <v>28.78</v>
      </c>
      <c r="L432" s="382"/>
      <c r="M432" s="387"/>
      <c r="N432" s="384"/>
    </row>
    <row r="433" spans="1:14" ht="14.25">
      <c r="A433" s="48"/>
      <c r="B433" s="91" t="s">
        <v>519</v>
      </c>
      <c r="C433" s="71"/>
      <c r="D433" s="355">
        <v>1</v>
      </c>
      <c r="E433" s="355">
        <v>7.65</v>
      </c>
      <c r="F433" s="347"/>
      <c r="G433" s="347">
        <v>3.9</v>
      </c>
      <c r="H433" s="347"/>
      <c r="I433" s="348"/>
      <c r="J433" s="110">
        <f>G433*E433*D433</f>
        <v>29.84</v>
      </c>
      <c r="L433" s="382"/>
      <c r="M433" s="387"/>
      <c r="N433" s="384"/>
    </row>
    <row r="434" spans="1:14" ht="14.25">
      <c r="A434" s="48"/>
      <c r="B434" s="91" t="s">
        <v>583</v>
      </c>
      <c r="C434" s="71"/>
      <c r="D434" s="355">
        <v>2</v>
      </c>
      <c r="E434" s="355">
        <v>3.55</v>
      </c>
      <c r="F434" s="347"/>
      <c r="G434" s="347">
        <v>3.9</v>
      </c>
      <c r="H434" s="347"/>
      <c r="I434" s="348"/>
      <c r="J434" s="110">
        <f>G434*E434*D434</f>
        <v>27.69</v>
      </c>
      <c r="L434" s="382"/>
      <c r="M434" s="387"/>
      <c r="N434" s="384"/>
    </row>
    <row r="435" spans="1:14" ht="14.25">
      <c r="A435" s="48"/>
      <c r="B435" s="91"/>
      <c r="C435" s="71"/>
      <c r="D435" s="355">
        <v>3</v>
      </c>
      <c r="E435" s="355"/>
      <c r="F435" s="347">
        <v>1.33</v>
      </c>
      <c r="G435" s="347">
        <v>3.9</v>
      </c>
      <c r="H435" s="347"/>
      <c r="I435" s="348"/>
      <c r="J435" s="108">
        <f>G435*F435*D435</f>
        <v>15.56</v>
      </c>
      <c r="L435" s="382"/>
      <c r="M435" s="387"/>
      <c r="N435" s="384"/>
    </row>
    <row r="436" spans="1:14" ht="14.25">
      <c r="A436" s="48"/>
      <c r="B436" s="91" t="s">
        <v>525</v>
      </c>
      <c r="C436" s="71"/>
      <c r="D436" s="355">
        <v>1</v>
      </c>
      <c r="E436" s="355"/>
      <c r="F436" s="347">
        <v>1.35</v>
      </c>
      <c r="G436" s="347">
        <v>3.9</v>
      </c>
      <c r="H436" s="347"/>
      <c r="I436" s="348"/>
      <c r="J436" s="108">
        <f>G436*F436*D436</f>
        <v>5.27</v>
      </c>
      <c r="L436" s="382"/>
      <c r="M436" s="387"/>
      <c r="N436" s="384"/>
    </row>
    <row r="437" spans="1:14" ht="14.25">
      <c r="A437" s="48"/>
      <c r="B437" s="101" t="s">
        <v>521</v>
      </c>
      <c r="C437" s="71"/>
      <c r="D437" s="355"/>
      <c r="E437" s="355"/>
      <c r="F437" s="347"/>
      <c r="G437" s="347"/>
      <c r="H437" s="347"/>
      <c r="I437" s="348"/>
      <c r="J437" s="108"/>
      <c r="L437" s="382"/>
      <c r="M437" s="387"/>
      <c r="N437" s="384"/>
    </row>
    <row r="438" spans="1:14" ht="14.25">
      <c r="A438" s="48"/>
      <c r="B438" s="91" t="s">
        <v>513</v>
      </c>
      <c r="C438" s="71"/>
      <c r="D438" s="355">
        <v>1</v>
      </c>
      <c r="E438" s="355">
        <v>4.2</v>
      </c>
      <c r="F438" s="347"/>
      <c r="G438" s="347">
        <v>2.85</v>
      </c>
      <c r="H438" s="347"/>
      <c r="I438" s="348"/>
      <c r="J438" s="110">
        <f aca="true" t="shared" si="4" ref="J438:J445">G438*E438*D438</f>
        <v>11.97</v>
      </c>
      <c r="L438" s="382"/>
      <c r="M438" s="387"/>
      <c r="N438" s="384"/>
    </row>
    <row r="439" spans="1:14" ht="14.25">
      <c r="A439" s="48"/>
      <c r="B439" s="91"/>
      <c r="C439" s="71"/>
      <c r="D439" s="355">
        <v>1</v>
      </c>
      <c r="E439" s="355">
        <v>3.9</v>
      </c>
      <c r="F439" s="347"/>
      <c r="G439" s="347">
        <v>2.85</v>
      </c>
      <c r="H439" s="347"/>
      <c r="I439" s="348"/>
      <c r="J439" s="110">
        <f t="shared" si="4"/>
        <v>11.12</v>
      </c>
      <c r="L439" s="382"/>
      <c r="M439" s="387"/>
      <c r="N439" s="384"/>
    </row>
    <row r="440" spans="1:14" ht="14.25">
      <c r="A440" s="48"/>
      <c r="B440" s="91" t="s">
        <v>533</v>
      </c>
      <c r="C440" s="71"/>
      <c r="D440" s="355">
        <v>1</v>
      </c>
      <c r="E440" s="355">
        <v>3.25</v>
      </c>
      <c r="F440" s="347"/>
      <c r="G440" s="347">
        <v>2.85</v>
      </c>
      <c r="H440" s="347"/>
      <c r="I440" s="348"/>
      <c r="J440" s="110">
        <f t="shared" si="4"/>
        <v>9.26</v>
      </c>
      <c r="L440" s="382"/>
      <c r="M440" s="387"/>
      <c r="N440" s="384"/>
    </row>
    <row r="441" spans="1:14" ht="14.25">
      <c r="A441" s="48"/>
      <c r="B441" s="91" t="s">
        <v>397</v>
      </c>
      <c r="C441" s="71"/>
      <c r="D441" s="355">
        <v>1</v>
      </c>
      <c r="E441" s="355">
        <v>2.55</v>
      </c>
      <c r="F441" s="347"/>
      <c r="G441" s="347">
        <v>2.85</v>
      </c>
      <c r="H441" s="347"/>
      <c r="I441" s="348"/>
      <c r="J441" s="110">
        <f t="shared" si="4"/>
        <v>7.27</v>
      </c>
      <c r="L441" s="382"/>
      <c r="M441" s="387"/>
      <c r="N441" s="384"/>
    </row>
    <row r="442" spans="1:14" ht="14.25">
      <c r="A442" s="48"/>
      <c r="B442" s="91"/>
      <c r="C442" s="71"/>
      <c r="D442" s="355">
        <v>1</v>
      </c>
      <c r="E442" s="355"/>
      <c r="F442" s="347">
        <v>1.8</v>
      </c>
      <c r="G442" s="347">
        <v>2.85</v>
      </c>
      <c r="H442" s="347"/>
      <c r="I442" s="348"/>
      <c r="J442" s="108">
        <f>G442*F442*D442</f>
        <v>5.13</v>
      </c>
      <c r="L442" s="382"/>
      <c r="M442" s="387"/>
      <c r="N442" s="384"/>
    </row>
    <row r="443" spans="1:14" ht="14.25">
      <c r="A443" s="48"/>
      <c r="B443" s="91"/>
      <c r="C443" s="71"/>
      <c r="D443" s="355">
        <v>1</v>
      </c>
      <c r="E443" s="355">
        <v>1.15</v>
      </c>
      <c r="F443" s="347"/>
      <c r="G443" s="347">
        <v>2.85</v>
      </c>
      <c r="H443" s="347"/>
      <c r="I443" s="348"/>
      <c r="J443" s="110">
        <f t="shared" si="4"/>
        <v>3.28</v>
      </c>
      <c r="L443" s="382"/>
      <c r="M443" s="387"/>
      <c r="N443" s="384"/>
    </row>
    <row r="444" spans="1:14" ht="14.25">
      <c r="A444" s="48"/>
      <c r="B444" s="91"/>
      <c r="C444" s="71"/>
      <c r="D444" s="355">
        <v>1</v>
      </c>
      <c r="E444" s="355"/>
      <c r="F444" s="347">
        <v>0.83</v>
      </c>
      <c r="G444" s="347">
        <v>2.85</v>
      </c>
      <c r="H444" s="347"/>
      <c r="I444" s="348"/>
      <c r="J444" s="108">
        <f>G444*F444*D444</f>
        <v>2.37</v>
      </c>
      <c r="L444" s="382"/>
      <c r="M444" s="387"/>
      <c r="N444" s="384"/>
    </row>
    <row r="445" spans="1:14" ht="14.25">
      <c r="A445" s="48"/>
      <c r="B445" s="91" t="s">
        <v>534</v>
      </c>
      <c r="C445" s="71"/>
      <c r="D445" s="355">
        <v>1</v>
      </c>
      <c r="E445" s="355">
        <v>7.86</v>
      </c>
      <c r="F445" s="347"/>
      <c r="G445" s="347">
        <v>2.85</v>
      </c>
      <c r="H445" s="347"/>
      <c r="I445" s="348"/>
      <c r="J445" s="110">
        <f t="shared" si="4"/>
        <v>22.4</v>
      </c>
      <c r="L445" s="382"/>
      <c r="M445" s="387"/>
      <c r="N445" s="384"/>
    </row>
    <row r="446" spans="1:14" ht="14.25">
      <c r="A446" s="48"/>
      <c r="B446" s="91"/>
      <c r="C446" s="71"/>
      <c r="D446" s="355">
        <v>1</v>
      </c>
      <c r="E446" s="355"/>
      <c r="F446" s="347">
        <v>3.2</v>
      </c>
      <c r="G446" s="347">
        <v>2.85</v>
      </c>
      <c r="H446" s="347"/>
      <c r="I446" s="348"/>
      <c r="J446" s="108">
        <f>G446*F446*D446</f>
        <v>9.12</v>
      </c>
      <c r="L446" s="382"/>
      <c r="M446" s="387"/>
      <c r="N446" s="384"/>
    </row>
    <row r="447" spans="1:14" ht="14.25">
      <c r="A447" s="48"/>
      <c r="B447" s="91"/>
      <c r="C447" s="71"/>
      <c r="D447" s="355">
        <v>1</v>
      </c>
      <c r="E447" s="355"/>
      <c r="F447" s="347">
        <v>2.34</v>
      </c>
      <c r="G447" s="347">
        <v>2.85</v>
      </c>
      <c r="H447" s="347"/>
      <c r="I447" s="348"/>
      <c r="J447" s="108">
        <f>G447*F447*D447</f>
        <v>6.67</v>
      </c>
      <c r="L447" s="382"/>
      <c r="M447" s="387"/>
      <c r="N447" s="384"/>
    </row>
    <row r="448" spans="1:14" ht="14.25">
      <c r="A448" s="48"/>
      <c r="B448" s="91" t="s">
        <v>522</v>
      </c>
      <c r="C448" s="71"/>
      <c r="D448" s="355">
        <v>1</v>
      </c>
      <c r="E448" s="355">
        <v>5.15</v>
      </c>
      <c r="F448" s="347"/>
      <c r="G448" s="347">
        <v>2.85</v>
      </c>
      <c r="H448" s="347"/>
      <c r="I448" s="348"/>
      <c r="J448" s="110">
        <f>G448*E448*D448</f>
        <v>14.68</v>
      </c>
      <c r="L448" s="382"/>
      <c r="M448" s="387"/>
      <c r="N448" s="384"/>
    </row>
    <row r="449" spans="1:14" ht="14.25">
      <c r="A449" s="48"/>
      <c r="B449" s="91" t="s">
        <v>512</v>
      </c>
      <c r="C449" s="71"/>
      <c r="D449" s="355">
        <v>1</v>
      </c>
      <c r="E449" s="355">
        <v>5.25</v>
      </c>
      <c r="F449" s="355"/>
      <c r="G449" s="355">
        <v>2.85</v>
      </c>
      <c r="H449" s="347"/>
      <c r="I449" s="348"/>
      <c r="J449" s="110">
        <f>G449*E449*D449</f>
        <v>14.96</v>
      </c>
      <c r="L449" s="382"/>
      <c r="M449" s="387"/>
      <c r="N449" s="384"/>
    </row>
    <row r="450" spans="1:14" ht="14.25">
      <c r="A450" s="48"/>
      <c r="B450" s="91"/>
      <c r="C450" s="71"/>
      <c r="D450" s="355">
        <v>1</v>
      </c>
      <c r="E450" s="355"/>
      <c r="F450" s="355">
        <v>6.74</v>
      </c>
      <c r="G450" s="355">
        <v>2.85</v>
      </c>
      <c r="H450" s="347"/>
      <c r="I450" s="348"/>
      <c r="J450" s="108">
        <f>G450*F450*D450</f>
        <v>19.21</v>
      </c>
      <c r="L450" s="382"/>
      <c r="M450" s="387"/>
      <c r="N450" s="384"/>
    </row>
    <row r="451" spans="1:14" ht="14.25">
      <c r="A451" s="48"/>
      <c r="B451" s="91" t="s">
        <v>535</v>
      </c>
      <c r="C451" s="71"/>
      <c r="D451" s="355">
        <v>1</v>
      </c>
      <c r="E451" s="355"/>
      <c r="F451" s="347">
        <v>1.91</v>
      </c>
      <c r="G451" s="347">
        <v>2.85</v>
      </c>
      <c r="H451" s="347"/>
      <c r="I451" s="348"/>
      <c r="J451" s="108">
        <f>G451*F451*D451</f>
        <v>5.44</v>
      </c>
      <c r="L451" s="382"/>
      <c r="M451" s="387"/>
      <c r="N451" s="384"/>
    </row>
    <row r="452" spans="1:14" ht="14.25">
      <c r="A452" s="48"/>
      <c r="B452" s="91"/>
      <c r="C452" s="71"/>
      <c r="D452" s="355">
        <v>1</v>
      </c>
      <c r="E452" s="355">
        <v>1.48</v>
      </c>
      <c r="F452" s="347"/>
      <c r="G452" s="347">
        <v>2.85</v>
      </c>
      <c r="H452" s="347"/>
      <c r="I452" s="348"/>
      <c r="J452" s="110">
        <f>G452*E452*D452</f>
        <v>4.22</v>
      </c>
      <c r="L452" s="382"/>
      <c r="M452" s="387"/>
      <c r="N452" s="384"/>
    </row>
    <row r="453" spans="1:14" ht="14.25">
      <c r="A453" s="48"/>
      <c r="B453" s="91"/>
      <c r="C453" s="71"/>
      <c r="D453" s="355">
        <v>1</v>
      </c>
      <c r="E453" s="355">
        <v>4.95</v>
      </c>
      <c r="F453" s="347"/>
      <c r="G453" s="347">
        <v>2.85</v>
      </c>
      <c r="H453" s="347"/>
      <c r="I453" s="348"/>
      <c r="J453" s="110">
        <f>G453*E453*D453</f>
        <v>14.11</v>
      </c>
      <c r="L453" s="382"/>
      <c r="M453" s="387"/>
      <c r="N453" s="384"/>
    </row>
    <row r="454" spans="1:14" ht="14.25">
      <c r="A454" s="48"/>
      <c r="B454" s="91" t="s">
        <v>582</v>
      </c>
      <c r="C454" s="71"/>
      <c r="D454" s="355">
        <v>2</v>
      </c>
      <c r="E454" s="355">
        <v>3.55</v>
      </c>
      <c r="F454" s="347"/>
      <c r="G454" s="347">
        <v>2.85</v>
      </c>
      <c r="H454" s="347"/>
      <c r="I454" s="348"/>
      <c r="J454" s="110">
        <f>G454*E454*D454</f>
        <v>20.24</v>
      </c>
      <c r="L454" s="382"/>
      <c r="M454" s="387"/>
      <c r="N454" s="384"/>
    </row>
    <row r="455" spans="1:14" ht="14.25">
      <c r="A455" s="48"/>
      <c r="B455" s="91" t="s">
        <v>789</v>
      </c>
      <c r="C455" s="71"/>
      <c r="D455" s="355">
        <v>1</v>
      </c>
      <c r="E455" s="355">
        <v>2.55</v>
      </c>
      <c r="F455" s="347"/>
      <c r="G455" s="347">
        <v>2</v>
      </c>
      <c r="H455" s="347"/>
      <c r="I455" s="348"/>
      <c r="J455" s="110">
        <f>G455*E455*D455</f>
        <v>5.1</v>
      </c>
      <c r="L455" s="382"/>
      <c r="M455" s="387"/>
      <c r="N455" s="384"/>
    </row>
    <row r="456" spans="1:14" ht="14.25">
      <c r="A456" s="48"/>
      <c r="B456" s="91"/>
      <c r="C456" s="71"/>
      <c r="D456" s="355">
        <v>2</v>
      </c>
      <c r="E456" s="355"/>
      <c r="F456" s="347">
        <v>0.9</v>
      </c>
      <c r="G456" s="347">
        <v>2</v>
      </c>
      <c r="H456" s="347"/>
      <c r="I456" s="348"/>
      <c r="J456" s="110">
        <f>G456*F456*D456</f>
        <v>3.6</v>
      </c>
      <c r="L456" s="382"/>
      <c r="M456" s="387"/>
      <c r="N456" s="384"/>
    </row>
    <row r="457" spans="1:14" ht="14.25">
      <c r="A457" s="48"/>
      <c r="B457" s="91"/>
      <c r="C457" s="84"/>
      <c r="D457" s="347"/>
      <c r="E457" s="347"/>
      <c r="F457" s="347"/>
      <c r="G457" s="347"/>
      <c r="H457" s="347"/>
      <c r="I457" s="348"/>
      <c r="J457" s="110"/>
      <c r="L457" s="382"/>
      <c r="M457" s="387"/>
      <c r="N457" s="384"/>
    </row>
    <row r="458" spans="1:14" ht="14.25">
      <c r="A458" s="58"/>
      <c r="B458" s="52"/>
      <c r="C458" s="59"/>
      <c r="D458" s="353"/>
      <c r="E458" s="353"/>
      <c r="F458" s="353"/>
      <c r="G458" s="353"/>
      <c r="H458" s="353"/>
      <c r="I458" s="354"/>
      <c r="J458" s="111"/>
      <c r="L458" s="382"/>
      <c r="M458" s="387"/>
      <c r="N458" s="384"/>
    </row>
    <row r="459" spans="1:14" ht="42.75">
      <c r="A459" s="61" t="s">
        <v>59</v>
      </c>
      <c r="B459" s="39" t="s">
        <v>536</v>
      </c>
      <c r="C459" s="40" t="s">
        <v>366</v>
      </c>
      <c r="D459" s="352" t="s">
        <v>358</v>
      </c>
      <c r="E459" s="352" t="s">
        <v>359</v>
      </c>
      <c r="F459" s="352" t="s">
        <v>360</v>
      </c>
      <c r="G459" s="352" t="s">
        <v>361</v>
      </c>
      <c r="H459" s="352" t="s">
        <v>362</v>
      </c>
      <c r="I459" s="352" t="s">
        <v>363</v>
      </c>
      <c r="J459" s="92">
        <f>SUM(J460:J464)</f>
        <v>32.4</v>
      </c>
      <c r="L459" s="382"/>
      <c r="M459" s="387"/>
      <c r="N459" s="384"/>
    </row>
    <row r="460" spans="1:14" ht="14.25">
      <c r="A460" s="48"/>
      <c r="B460" s="102" t="s">
        <v>496</v>
      </c>
      <c r="C460" s="55"/>
      <c r="D460" s="347"/>
      <c r="E460" s="347"/>
      <c r="F460" s="347"/>
      <c r="G460" s="367"/>
      <c r="H460" s="347"/>
      <c r="I460" s="348"/>
      <c r="J460" s="110"/>
      <c r="L460" s="382"/>
      <c r="M460" s="387"/>
      <c r="N460" s="384"/>
    </row>
    <row r="461" spans="1:14" ht="14.25">
      <c r="A461" s="48"/>
      <c r="B461" s="70" t="s">
        <v>537</v>
      </c>
      <c r="C461" s="55"/>
      <c r="D461" s="347">
        <v>8</v>
      </c>
      <c r="E461" s="347">
        <v>0.75</v>
      </c>
      <c r="F461" s="347"/>
      <c r="G461" s="368">
        <v>1.8</v>
      </c>
      <c r="H461" s="347"/>
      <c r="I461" s="348"/>
      <c r="J461" s="110">
        <f>G461*E461*D461</f>
        <v>10.8</v>
      </c>
      <c r="L461" s="382"/>
      <c r="M461" s="387"/>
      <c r="N461" s="384"/>
    </row>
    <row r="462" spans="1:14" ht="14.25">
      <c r="A462" s="48"/>
      <c r="B462" s="54"/>
      <c r="C462" s="55"/>
      <c r="D462" s="347"/>
      <c r="E462" s="347"/>
      <c r="F462" s="347"/>
      <c r="G462" s="368"/>
      <c r="H462" s="347"/>
      <c r="I462" s="348"/>
      <c r="J462" s="110"/>
      <c r="L462" s="382"/>
      <c r="M462" s="387"/>
      <c r="N462" s="384"/>
    </row>
    <row r="463" spans="1:14" ht="14.25">
      <c r="A463" s="48"/>
      <c r="B463" s="102" t="s">
        <v>505</v>
      </c>
      <c r="C463" s="55"/>
      <c r="D463" s="347"/>
      <c r="E463" s="347"/>
      <c r="F463" s="347"/>
      <c r="G463" s="368"/>
      <c r="H463" s="347"/>
      <c r="I463" s="348"/>
      <c r="J463" s="110"/>
      <c r="L463" s="382"/>
      <c r="M463" s="387"/>
      <c r="N463" s="384"/>
    </row>
    <row r="464" spans="1:14" ht="14.25">
      <c r="A464" s="48"/>
      <c r="B464" s="91" t="s">
        <v>538</v>
      </c>
      <c r="C464" s="55"/>
      <c r="D464" s="347">
        <v>12</v>
      </c>
      <c r="E464" s="347">
        <v>1</v>
      </c>
      <c r="F464" s="347"/>
      <c r="G464" s="368">
        <v>1.8</v>
      </c>
      <c r="H464" s="347"/>
      <c r="I464" s="348"/>
      <c r="J464" s="110">
        <f>G464*E464*D464</f>
        <v>21.6</v>
      </c>
      <c r="L464" s="382"/>
      <c r="M464" s="387"/>
      <c r="N464" s="384"/>
    </row>
    <row r="465" spans="1:14" ht="14.25">
      <c r="A465" s="48"/>
      <c r="B465" s="57"/>
      <c r="C465" s="55"/>
      <c r="D465" s="347"/>
      <c r="E465" s="347"/>
      <c r="F465" s="347"/>
      <c r="G465" s="347"/>
      <c r="H465" s="347"/>
      <c r="I465" s="348"/>
      <c r="J465" s="110"/>
      <c r="L465" s="382"/>
      <c r="M465" s="387"/>
      <c r="N465" s="384"/>
    </row>
    <row r="466" spans="1:14" ht="14.25">
      <c r="A466" s="58"/>
      <c r="B466" s="52"/>
      <c r="C466" s="59"/>
      <c r="D466" s="353"/>
      <c r="E466" s="353"/>
      <c r="F466" s="353"/>
      <c r="G466" s="353"/>
      <c r="H466" s="353"/>
      <c r="I466" s="354"/>
      <c r="J466" s="111"/>
      <c r="L466" s="382"/>
      <c r="M466" s="387"/>
      <c r="N466" s="384"/>
    </row>
    <row r="467" spans="1:10" ht="15">
      <c r="A467" s="47" t="s">
        <v>60</v>
      </c>
      <c r="B467" s="67" t="s">
        <v>539</v>
      </c>
      <c r="C467" s="68"/>
      <c r="D467" s="359"/>
      <c r="E467" s="359"/>
      <c r="F467" s="359"/>
      <c r="G467" s="359"/>
      <c r="H467" s="359"/>
      <c r="I467" s="359"/>
      <c r="J467" s="114"/>
    </row>
    <row r="468" spans="1:10" ht="42.75">
      <c r="A468" s="61" t="s">
        <v>15</v>
      </c>
      <c r="B468" s="39" t="s">
        <v>540</v>
      </c>
      <c r="C468" s="40" t="s">
        <v>370</v>
      </c>
      <c r="D468" s="352" t="s">
        <v>358</v>
      </c>
      <c r="E468" s="352" t="s">
        <v>359</v>
      </c>
      <c r="F468" s="352" t="s">
        <v>360</v>
      </c>
      <c r="G468" s="352" t="s">
        <v>361</v>
      </c>
      <c r="H468" s="352" t="s">
        <v>362</v>
      </c>
      <c r="I468" s="352" t="s">
        <v>363</v>
      </c>
      <c r="J468" s="92">
        <f>SUM(J470:J493)</f>
        <v>100.95</v>
      </c>
    </row>
    <row r="469" spans="1:10" ht="14.25">
      <c r="A469" s="86"/>
      <c r="B469" s="54" t="s">
        <v>549</v>
      </c>
      <c r="C469" s="64"/>
      <c r="D469" s="358"/>
      <c r="E469" s="358"/>
      <c r="F469" s="358"/>
      <c r="G469" s="358"/>
      <c r="H469" s="358"/>
      <c r="I469" s="358"/>
      <c r="J469" s="113"/>
    </row>
    <row r="470" spans="1:10" ht="14.25">
      <c r="A470" s="87"/>
      <c r="B470" s="54" t="s">
        <v>541</v>
      </c>
      <c r="C470" s="49"/>
      <c r="D470" s="355">
        <v>4</v>
      </c>
      <c r="E470" s="355">
        <v>0.8</v>
      </c>
      <c r="F470" s="355"/>
      <c r="G470" s="355"/>
      <c r="H470" s="355"/>
      <c r="I470" s="355"/>
      <c r="J470" s="108">
        <f>E470*D470</f>
        <v>3.2</v>
      </c>
    </row>
    <row r="471" spans="1:10" ht="14.25">
      <c r="A471" s="48"/>
      <c r="B471" s="54" t="s">
        <v>542</v>
      </c>
      <c r="C471" s="49"/>
      <c r="D471" s="355">
        <v>1</v>
      </c>
      <c r="E471" s="355">
        <v>0.9</v>
      </c>
      <c r="F471" s="355"/>
      <c r="G471" s="355"/>
      <c r="H471" s="355"/>
      <c r="I471" s="355"/>
      <c r="J471" s="108">
        <f>E471*D471</f>
        <v>0.9</v>
      </c>
    </row>
    <row r="472" spans="1:10" ht="14.25">
      <c r="A472" s="48"/>
      <c r="B472" s="54" t="s">
        <v>543</v>
      </c>
      <c r="C472" s="49"/>
      <c r="D472" s="355">
        <v>4</v>
      </c>
      <c r="E472" s="355">
        <v>0.8</v>
      </c>
      <c r="F472" s="355"/>
      <c r="G472" s="355"/>
      <c r="H472" s="355"/>
      <c r="I472" s="355"/>
      <c r="J472" s="108">
        <f aca="true" t="shared" si="5" ref="J472:J477">E472*D472</f>
        <v>3.2</v>
      </c>
    </row>
    <row r="473" spans="1:10" ht="14.25">
      <c r="A473" s="48"/>
      <c r="B473" s="54" t="s">
        <v>544</v>
      </c>
      <c r="C473" s="49"/>
      <c r="D473" s="355">
        <v>12</v>
      </c>
      <c r="E473" s="355">
        <v>1.2</v>
      </c>
      <c r="F473" s="355"/>
      <c r="G473" s="355"/>
      <c r="H473" s="355"/>
      <c r="I473" s="355"/>
      <c r="J473" s="108">
        <f t="shared" si="5"/>
        <v>14.4</v>
      </c>
    </row>
    <row r="474" spans="1:10" ht="14.25">
      <c r="A474" s="48"/>
      <c r="B474" s="54" t="s">
        <v>545</v>
      </c>
      <c r="C474" s="49"/>
      <c r="D474" s="355">
        <v>4</v>
      </c>
      <c r="E474" s="355">
        <v>0.6</v>
      </c>
      <c r="F474" s="355"/>
      <c r="G474" s="355"/>
      <c r="H474" s="355"/>
      <c r="I474" s="355"/>
      <c r="J474" s="108">
        <f t="shared" si="5"/>
        <v>2.4</v>
      </c>
    </row>
    <row r="475" spans="1:10" ht="14.25">
      <c r="A475" s="48"/>
      <c r="B475" s="54" t="s">
        <v>546</v>
      </c>
      <c r="C475" s="49"/>
      <c r="D475" s="355">
        <v>12</v>
      </c>
      <c r="E475" s="355">
        <v>0.8</v>
      </c>
      <c r="F475" s="355"/>
      <c r="G475" s="355"/>
      <c r="H475" s="355"/>
      <c r="I475" s="355"/>
      <c r="J475" s="108">
        <f t="shared" si="5"/>
        <v>9.6</v>
      </c>
    </row>
    <row r="476" spans="1:10" ht="14.25">
      <c r="A476" s="48"/>
      <c r="B476" s="54" t="s">
        <v>547</v>
      </c>
      <c r="C476" s="49"/>
      <c r="D476" s="355">
        <v>1</v>
      </c>
      <c r="E476" s="355">
        <v>0.8</v>
      </c>
      <c r="F476" s="355"/>
      <c r="G476" s="355"/>
      <c r="H476" s="355"/>
      <c r="I476" s="355"/>
      <c r="J476" s="108">
        <f t="shared" si="5"/>
        <v>0.8</v>
      </c>
    </row>
    <row r="477" spans="1:10" ht="14.25">
      <c r="A477" s="48"/>
      <c r="B477" s="54" t="s">
        <v>548</v>
      </c>
      <c r="C477" s="49"/>
      <c r="D477" s="355">
        <v>12</v>
      </c>
      <c r="E477" s="355">
        <v>0.6</v>
      </c>
      <c r="F477" s="355"/>
      <c r="G477" s="355"/>
      <c r="H477" s="355"/>
      <c r="I477" s="355"/>
      <c r="J477" s="108">
        <f t="shared" si="5"/>
        <v>7.2</v>
      </c>
    </row>
    <row r="478" spans="1:10" ht="14.25">
      <c r="A478" s="48"/>
      <c r="B478" s="54"/>
      <c r="C478" s="49"/>
      <c r="D478" s="355"/>
      <c r="E478" s="355"/>
      <c r="F478" s="355"/>
      <c r="G478" s="355"/>
      <c r="H478" s="355"/>
      <c r="I478" s="355"/>
      <c r="J478" s="108"/>
    </row>
    <row r="479" spans="1:10" ht="14.25">
      <c r="A479" s="48"/>
      <c r="B479" s="54" t="s">
        <v>550</v>
      </c>
      <c r="C479" s="49"/>
      <c r="D479" s="355"/>
      <c r="E479" s="355"/>
      <c r="F479" s="355"/>
      <c r="G479" s="355"/>
      <c r="H479" s="355"/>
      <c r="I479" s="355"/>
      <c r="J479" s="108"/>
    </row>
    <row r="480" spans="1:10" ht="14.25">
      <c r="A480" s="48"/>
      <c r="B480" s="54" t="s">
        <v>551</v>
      </c>
      <c r="C480" s="49"/>
      <c r="D480" s="355">
        <v>3</v>
      </c>
      <c r="E480" s="355">
        <v>1.6</v>
      </c>
      <c r="F480" s="355"/>
      <c r="G480" s="355"/>
      <c r="H480" s="355"/>
      <c r="I480" s="355"/>
      <c r="J480" s="108">
        <f aca="true" t="shared" si="6" ref="J480:J493">E480*D480</f>
        <v>4.8</v>
      </c>
    </row>
    <row r="481" spans="1:10" ht="14.25">
      <c r="A481" s="48"/>
      <c r="B481" s="54" t="s">
        <v>552</v>
      </c>
      <c r="C481" s="49"/>
      <c r="D481" s="355">
        <v>2</v>
      </c>
      <c r="E481" s="355">
        <v>2.6</v>
      </c>
      <c r="F481" s="355"/>
      <c r="G481" s="355"/>
      <c r="H481" s="355"/>
      <c r="I481" s="355"/>
      <c r="J481" s="108">
        <f t="shared" si="6"/>
        <v>5.2</v>
      </c>
    </row>
    <row r="482" spans="1:10" ht="14.25">
      <c r="A482" s="48"/>
      <c r="B482" s="54" t="s">
        <v>553</v>
      </c>
      <c r="C482" s="49"/>
      <c r="D482" s="355">
        <v>4</v>
      </c>
      <c r="E482" s="355">
        <v>1.6</v>
      </c>
      <c r="F482" s="355"/>
      <c r="G482" s="355"/>
      <c r="H482" s="355"/>
      <c r="I482" s="355"/>
      <c r="J482" s="108">
        <f t="shared" si="6"/>
        <v>6.4</v>
      </c>
    </row>
    <row r="483" spans="1:10" ht="14.25">
      <c r="A483" s="48"/>
      <c r="B483" s="54" t="s">
        <v>554</v>
      </c>
      <c r="C483" s="49"/>
      <c r="D483" s="355">
        <v>4</v>
      </c>
      <c r="E483" s="355">
        <v>2</v>
      </c>
      <c r="F483" s="355"/>
      <c r="G483" s="355"/>
      <c r="H483" s="355"/>
      <c r="I483" s="355"/>
      <c r="J483" s="108">
        <f t="shared" si="6"/>
        <v>8</v>
      </c>
    </row>
    <row r="484" spans="1:10" ht="14.25">
      <c r="A484" s="48"/>
      <c r="B484" s="54" t="s">
        <v>555</v>
      </c>
      <c r="C484" s="49"/>
      <c r="D484" s="355">
        <v>3</v>
      </c>
      <c r="E484" s="355">
        <v>2</v>
      </c>
      <c r="F484" s="355"/>
      <c r="G484" s="355"/>
      <c r="H484" s="355"/>
      <c r="I484" s="355"/>
      <c r="J484" s="108">
        <f t="shared" si="6"/>
        <v>6</v>
      </c>
    </row>
    <row r="485" spans="1:10" ht="15" thickBot="1">
      <c r="A485" s="548"/>
      <c r="B485" s="558" t="s">
        <v>556</v>
      </c>
      <c r="C485" s="555"/>
      <c r="D485" s="556">
        <v>1</v>
      </c>
      <c r="E485" s="556">
        <v>1.1</v>
      </c>
      <c r="F485" s="556"/>
      <c r="G485" s="556"/>
      <c r="H485" s="556"/>
      <c r="I485" s="556"/>
      <c r="J485" s="557">
        <f t="shared" si="6"/>
        <v>1.1</v>
      </c>
    </row>
    <row r="486" spans="1:10" ht="14.25">
      <c r="A486" s="48"/>
      <c r="B486" s="42" t="s">
        <v>557</v>
      </c>
      <c r="C486" s="49"/>
      <c r="D486" s="355">
        <v>2</v>
      </c>
      <c r="E486" s="355">
        <v>3</v>
      </c>
      <c r="F486" s="355"/>
      <c r="G486" s="355"/>
      <c r="H486" s="355"/>
      <c r="I486" s="355"/>
      <c r="J486" s="108">
        <f t="shared" si="6"/>
        <v>6</v>
      </c>
    </row>
    <row r="487" spans="1:10" ht="14.25">
      <c r="A487" s="48"/>
      <c r="B487" s="54" t="s">
        <v>558</v>
      </c>
      <c r="C487" s="49"/>
      <c r="D487" s="355">
        <v>4</v>
      </c>
      <c r="E487" s="355">
        <v>1</v>
      </c>
      <c r="F487" s="355"/>
      <c r="G487" s="355"/>
      <c r="H487" s="355"/>
      <c r="I487" s="355"/>
      <c r="J487" s="108">
        <f t="shared" si="6"/>
        <v>4</v>
      </c>
    </row>
    <row r="488" spans="1:10" ht="14.25">
      <c r="A488" s="48"/>
      <c r="B488" s="54" t="s">
        <v>559</v>
      </c>
      <c r="C488" s="49"/>
      <c r="D488" s="355">
        <v>1</v>
      </c>
      <c r="E488" s="355">
        <v>1.25</v>
      </c>
      <c r="F488" s="355"/>
      <c r="G488" s="355"/>
      <c r="H488" s="355"/>
      <c r="I488" s="355"/>
      <c r="J488" s="108">
        <f t="shared" si="6"/>
        <v>1.25</v>
      </c>
    </row>
    <row r="489" spans="1:10" ht="14.25">
      <c r="A489" s="48"/>
      <c r="B489" s="54" t="s">
        <v>560</v>
      </c>
      <c r="C489" s="49"/>
      <c r="D489" s="355">
        <v>1</v>
      </c>
      <c r="E489" s="355">
        <v>2</v>
      </c>
      <c r="F489" s="355"/>
      <c r="G489" s="355"/>
      <c r="H489" s="355"/>
      <c r="I489" s="355"/>
      <c r="J489" s="108">
        <f t="shared" si="6"/>
        <v>2</v>
      </c>
    </row>
    <row r="490" spans="1:10" ht="14.25">
      <c r="A490" s="48"/>
      <c r="B490" s="54" t="s">
        <v>561</v>
      </c>
      <c r="C490" s="49"/>
      <c r="D490" s="355">
        <v>1</v>
      </c>
      <c r="E490" s="355">
        <v>1.35</v>
      </c>
      <c r="F490" s="355"/>
      <c r="G490" s="355"/>
      <c r="H490" s="355"/>
      <c r="I490" s="355"/>
      <c r="J490" s="108">
        <f t="shared" si="6"/>
        <v>1.35</v>
      </c>
    </row>
    <row r="491" spans="1:10" ht="14.25">
      <c r="A491" s="48"/>
      <c r="B491" s="54" t="s">
        <v>562</v>
      </c>
      <c r="C491" s="49"/>
      <c r="D491" s="355">
        <v>1</v>
      </c>
      <c r="E491" s="355">
        <v>1.65</v>
      </c>
      <c r="F491" s="355"/>
      <c r="G491" s="355"/>
      <c r="H491" s="355"/>
      <c r="I491" s="355"/>
      <c r="J491" s="108">
        <f t="shared" si="6"/>
        <v>1.65</v>
      </c>
    </row>
    <row r="492" spans="1:10" ht="14.25">
      <c r="A492" s="48"/>
      <c r="B492" s="54" t="s">
        <v>563</v>
      </c>
      <c r="C492" s="49"/>
      <c r="D492" s="355">
        <v>7</v>
      </c>
      <c r="E492" s="355">
        <v>1.5</v>
      </c>
      <c r="F492" s="355"/>
      <c r="G492" s="355"/>
      <c r="H492" s="355"/>
      <c r="I492" s="355"/>
      <c r="J492" s="108">
        <f t="shared" si="6"/>
        <v>10.5</v>
      </c>
    </row>
    <row r="493" spans="1:10" ht="14.25">
      <c r="A493" s="48"/>
      <c r="B493" s="54" t="s">
        <v>564</v>
      </c>
      <c r="C493" s="49"/>
      <c r="D493" s="355">
        <v>1</v>
      </c>
      <c r="E493" s="355">
        <v>1</v>
      </c>
      <c r="F493" s="355"/>
      <c r="G493" s="355"/>
      <c r="H493" s="355"/>
      <c r="I493" s="355"/>
      <c r="J493" s="108">
        <f t="shared" si="6"/>
        <v>1</v>
      </c>
    </row>
    <row r="494" spans="1:10" ht="14.25">
      <c r="A494" s="48"/>
      <c r="B494" s="57"/>
      <c r="C494" s="55"/>
      <c r="D494" s="347"/>
      <c r="E494" s="347"/>
      <c r="F494" s="347"/>
      <c r="G494" s="347"/>
      <c r="H494" s="347"/>
      <c r="I494" s="348"/>
      <c r="J494" s="110"/>
    </row>
    <row r="495" spans="1:10" ht="14.25">
      <c r="A495" s="58"/>
      <c r="B495" s="52"/>
      <c r="C495" s="59"/>
      <c r="D495" s="353"/>
      <c r="E495" s="353"/>
      <c r="F495" s="353"/>
      <c r="G495" s="353"/>
      <c r="H495" s="353"/>
      <c r="I495" s="354"/>
      <c r="J495" s="111"/>
    </row>
    <row r="496" spans="1:10" ht="15">
      <c r="A496" s="47" t="s">
        <v>61</v>
      </c>
      <c r="B496" s="67" t="s">
        <v>79</v>
      </c>
      <c r="C496" s="68"/>
      <c r="D496" s="359"/>
      <c r="E496" s="359"/>
      <c r="F496" s="359"/>
      <c r="G496" s="359"/>
      <c r="H496" s="359"/>
      <c r="I496" s="359"/>
      <c r="J496" s="114"/>
    </row>
    <row r="497" spans="1:10" ht="28.5">
      <c r="A497" s="61" t="s">
        <v>16</v>
      </c>
      <c r="B497" s="39" t="s">
        <v>565</v>
      </c>
      <c r="C497" s="40" t="s">
        <v>366</v>
      </c>
      <c r="D497" s="352" t="s">
        <v>358</v>
      </c>
      <c r="E497" s="352" t="s">
        <v>359</v>
      </c>
      <c r="F497" s="352" t="s">
        <v>360</v>
      </c>
      <c r="G497" s="352" t="s">
        <v>361</v>
      </c>
      <c r="H497" s="352" t="s">
        <v>362</v>
      </c>
      <c r="I497" s="352" t="s">
        <v>363</v>
      </c>
      <c r="J497" s="92">
        <f>SUM(J498:J503)</f>
        <v>28.98</v>
      </c>
    </row>
    <row r="498" spans="1:10" ht="14.25">
      <c r="A498" s="63"/>
      <c r="B498" s="54" t="s">
        <v>566</v>
      </c>
      <c r="C498" s="64"/>
      <c r="D498" s="358">
        <v>2</v>
      </c>
      <c r="E498" s="358"/>
      <c r="F498" s="358">
        <v>1.8</v>
      </c>
      <c r="G498" s="358">
        <v>2.1</v>
      </c>
      <c r="H498" s="358"/>
      <c r="I498" s="358"/>
      <c r="J498" s="113">
        <f aca="true" t="shared" si="7" ref="J498:J503">G498*F498*D498</f>
        <v>7.56</v>
      </c>
    </row>
    <row r="499" spans="1:10" ht="14.25">
      <c r="A499" s="48"/>
      <c r="B499" s="54" t="s">
        <v>567</v>
      </c>
      <c r="C499" s="49"/>
      <c r="D499" s="355">
        <v>1</v>
      </c>
      <c r="E499" s="355"/>
      <c r="F499" s="355">
        <v>1.2</v>
      </c>
      <c r="G499" s="355">
        <v>2.1</v>
      </c>
      <c r="H499" s="355"/>
      <c r="I499" s="355"/>
      <c r="J499" s="108">
        <f t="shared" si="7"/>
        <v>2.52</v>
      </c>
    </row>
    <row r="500" spans="1:10" ht="14.25">
      <c r="A500" s="48"/>
      <c r="B500" s="54" t="s">
        <v>568</v>
      </c>
      <c r="C500" s="49"/>
      <c r="D500" s="355">
        <v>1</v>
      </c>
      <c r="E500" s="355"/>
      <c r="F500" s="355">
        <v>1.8</v>
      </c>
      <c r="G500" s="355">
        <v>2.1</v>
      </c>
      <c r="H500" s="355"/>
      <c r="I500" s="355"/>
      <c r="J500" s="108">
        <f t="shared" si="7"/>
        <v>3.78</v>
      </c>
    </row>
    <row r="501" spans="1:10" ht="14.25">
      <c r="A501" s="48"/>
      <c r="B501" s="54" t="s">
        <v>569</v>
      </c>
      <c r="C501" s="49"/>
      <c r="D501" s="355">
        <v>1</v>
      </c>
      <c r="E501" s="355"/>
      <c r="F501" s="355">
        <v>3</v>
      </c>
      <c r="G501" s="355">
        <v>2.1</v>
      </c>
      <c r="H501" s="355"/>
      <c r="I501" s="355"/>
      <c r="J501" s="108">
        <f t="shared" si="7"/>
        <v>6.3</v>
      </c>
    </row>
    <row r="502" spans="1:10" ht="14.25">
      <c r="A502" s="48"/>
      <c r="B502" s="54" t="s">
        <v>543</v>
      </c>
      <c r="C502" s="49"/>
      <c r="D502" s="355">
        <v>4</v>
      </c>
      <c r="E502" s="355"/>
      <c r="F502" s="355">
        <v>0.8</v>
      </c>
      <c r="G502" s="355">
        <v>2.1</v>
      </c>
      <c r="H502" s="355"/>
      <c r="I502" s="355"/>
      <c r="J502" s="108">
        <f t="shared" si="7"/>
        <v>6.72</v>
      </c>
    </row>
    <row r="503" spans="1:10" ht="14.25">
      <c r="A503" s="48"/>
      <c r="B503" s="54" t="s">
        <v>570</v>
      </c>
      <c r="C503" s="49"/>
      <c r="D503" s="355">
        <v>1</v>
      </c>
      <c r="E503" s="355"/>
      <c r="F503" s="355">
        <v>1</v>
      </c>
      <c r="G503" s="355">
        <v>2.1</v>
      </c>
      <c r="H503" s="355"/>
      <c r="I503" s="355"/>
      <c r="J503" s="108">
        <f t="shared" si="7"/>
        <v>2.1</v>
      </c>
    </row>
    <row r="504" spans="1:10" ht="14.25">
      <c r="A504" s="48"/>
      <c r="B504" s="57"/>
      <c r="C504" s="55"/>
      <c r="D504" s="347"/>
      <c r="E504" s="347"/>
      <c r="F504" s="347"/>
      <c r="G504" s="347"/>
      <c r="H504" s="347"/>
      <c r="I504" s="348"/>
      <c r="J504" s="110"/>
    </row>
    <row r="505" spans="1:10" ht="14.25">
      <c r="A505" s="58"/>
      <c r="B505" s="52"/>
      <c r="C505" s="59"/>
      <c r="D505" s="353"/>
      <c r="E505" s="353"/>
      <c r="F505" s="353"/>
      <c r="G505" s="353"/>
      <c r="H505" s="353"/>
      <c r="I505" s="354"/>
      <c r="J505" s="111"/>
    </row>
    <row r="506" spans="1:10" ht="28.5">
      <c r="A506" s="61" t="s">
        <v>17</v>
      </c>
      <c r="B506" s="39" t="s">
        <v>571</v>
      </c>
      <c r="C506" s="40" t="s">
        <v>366</v>
      </c>
      <c r="D506" s="352" t="s">
        <v>358</v>
      </c>
      <c r="E506" s="352" t="s">
        <v>359</v>
      </c>
      <c r="F506" s="352" t="s">
        <v>360</v>
      </c>
      <c r="G506" s="352" t="s">
        <v>361</v>
      </c>
      <c r="H506" s="352" t="s">
        <v>362</v>
      </c>
      <c r="I506" s="352" t="s">
        <v>363</v>
      </c>
      <c r="J506" s="92">
        <f>SUM(J507:J521)</f>
        <v>78.26</v>
      </c>
    </row>
    <row r="507" spans="1:10" ht="14.25">
      <c r="A507" s="63"/>
      <c r="B507" s="54" t="s">
        <v>551</v>
      </c>
      <c r="C507" s="49"/>
      <c r="D507" s="355">
        <v>3</v>
      </c>
      <c r="E507" s="358"/>
      <c r="F507" s="358">
        <v>1.6</v>
      </c>
      <c r="G507" s="358">
        <v>1.6</v>
      </c>
      <c r="H507" s="358"/>
      <c r="I507" s="358"/>
      <c r="J507" s="113">
        <f>G507*F507*D507</f>
        <v>7.68</v>
      </c>
    </row>
    <row r="508" spans="1:10" ht="14.25">
      <c r="A508" s="48"/>
      <c r="B508" s="54" t="s">
        <v>552</v>
      </c>
      <c r="C508" s="49"/>
      <c r="D508" s="355">
        <v>2</v>
      </c>
      <c r="E508" s="355"/>
      <c r="F508" s="355">
        <v>2.6</v>
      </c>
      <c r="G508" s="355">
        <v>1.6</v>
      </c>
      <c r="H508" s="355"/>
      <c r="I508" s="355"/>
      <c r="J508" s="108">
        <f>G508*F508*D508</f>
        <v>8.32</v>
      </c>
    </row>
    <row r="509" spans="1:10" ht="14.25">
      <c r="A509" s="48"/>
      <c r="B509" s="54" t="s">
        <v>553</v>
      </c>
      <c r="C509" s="49"/>
      <c r="D509" s="355">
        <v>4</v>
      </c>
      <c r="E509" s="355"/>
      <c r="F509" s="355">
        <v>1.6</v>
      </c>
      <c r="G509" s="355">
        <v>1.11</v>
      </c>
      <c r="H509" s="355"/>
      <c r="I509" s="355"/>
      <c r="J509" s="108">
        <f aca="true" t="shared" si="8" ref="J509:J520">G509*F509*D509</f>
        <v>7.1</v>
      </c>
    </row>
    <row r="510" spans="1:10" ht="14.25">
      <c r="A510" s="48"/>
      <c r="B510" s="54" t="s">
        <v>554</v>
      </c>
      <c r="C510" s="49"/>
      <c r="D510" s="355">
        <v>4</v>
      </c>
      <c r="E510" s="355"/>
      <c r="F510" s="355">
        <v>2</v>
      </c>
      <c r="G510" s="355">
        <v>1.1</v>
      </c>
      <c r="H510" s="355"/>
      <c r="I510" s="355"/>
      <c r="J510" s="108">
        <f t="shared" si="8"/>
        <v>8.8</v>
      </c>
    </row>
    <row r="511" spans="1:10" ht="14.25">
      <c r="A511" s="48"/>
      <c r="B511" s="54" t="s">
        <v>555</v>
      </c>
      <c r="C511" s="49"/>
      <c r="D511" s="355">
        <v>3</v>
      </c>
      <c r="E511" s="355"/>
      <c r="F511" s="355">
        <v>2</v>
      </c>
      <c r="G511" s="355">
        <v>1.1</v>
      </c>
      <c r="H511" s="355"/>
      <c r="I511" s="355"/>
      <c r="J511" s="108">
        <f t="shared" si="8"/>
        <v>6.6</v>
      </c>
    </row>
    <row r="512" spans="1:10" ht="14.25">
      <c r="A512" s="48"/>
      <c r="B512" s="54" t="s">
        <v>556</v>
      </c>
      <c r="C512" s="49"/>
      <c r="D512" s="355">
        <v>1</v>
      </c>
      <c r="E512" s="355"/>
      <c r="F512" s="355">
        <v>1.1</v>
      </c>
      <c r="G512" s="355">
        <v>1.1</v>
      </c>
      <c r="H512" s="355"/>
      <c r="I512" s="355"/>
      <c r="J512" s="108">
        <f t="shared" si="8"/>
        <v>1.21</v>
      </c>
    </row>
    <row r="513" spans="1:10" ht="14.25">
      <c r="A513" s="48"/>
      <c r="B513" s="54" t="s">
        <v>557</v>
      </c>
      <c r="C513" s="49"/>
      <c r="D513" s="355">
        <v>2</v>
      </c>
      <c r="E513" s="355"/>
      <c r="F513" s="355">
        <v>3</v>
      </c>
      <c r="G513" s="355">
        <v>1.6</v>
      </c>
      <c r="H513" s="355"/>
      <c r="I513" s="355"/>
      <c r="J513" s="108">
        <f t="shared" si="8"/>
        <v>9.6</v>
      </c>
    </row>
    <row r="514" spans="1:10" ht="14.25">
      <c r="A514" s="48"/>
      <c r="B514" s="54" t="s">
        <v>558</v>
      </c>
      <c r="C514" s="49"/>
      <c r="D514" s="355">
        <v>4</v>
      </c>
      <c r="E514" s="355"/>
      <c r="F514" s="355">
        <v>1</v>
      </c>
      <c r="G514" s="355">
        <v>1.6</v>
      </c>
      <c r="H514" s="355"/>
      <c r="I514" s="355"/>
      <c r="J514" s="108">
        <f t="shared" si="8"/>
        <v>6.4</v>
      </c>
    </row>
    <row r="515" spans="1:10" ht="14.25">
      <c r="A515" s="48"/>
      <c r="B515" s="54" t="s">
        <v>559</v>
      </c>
      <c r="C515" s="49"/>
      <c r="D515" s="355">
        <v>1</v>
      </c>
      <c r="E515" s="355"/>
      <c r="F515" s="355">
        <v>1.25</v>
      </c>
      <c r="G515" s="355">
        <v>1.6</v>
      </c>
      <c r="H515" s="355"/>
      <c r="I515" s="355"/>
      <c r="J515" s="108">
        <f t="shared" si="8"/>
        <v>2</v>
      </c>
    </row>
    <row r="516" spans="1:10" ht="14.25">
      <c r="A516" s="48"/>
      <c r="B516" s="54" t="s">
        <v>560</v>
      </c>
      <c r="C516" s="49"/>
      <c r="D516" s="355">
        <v>1</v>
      </c>
      <c r="E516" s="355"/>
      <c r="F516" s="355">
        <v>2</v>
      </c>
      <c r="G516" s="355">
        <v>1.6</v>
      </c>
      <c r="H516" s="355"/>
      <c r="I516" s="355"/>
      <c r="J516" s="108">
        <f t="shared" si="8"/>
        <v>3.2</v>
      </c>
    </row>
    <row r="517" spans="1:10" ht="14.25">
      <c r="A517" s="48"/>
      <c r="B517" s="54" t="s">
        <v>561</v>
      </c>
      <c r="C517" s="49"/>
      <c r="D517" s="355">
        <v>1</v>
      </c>
      <c r="E517" s="355"/>
      <c r="F517" s="355">
        <v>1.35</v>
      </c>
      <c r="G517" s="355">
        <v>1.6</v>
      </c>
      <c r="H517" s="355"/>
      <c r="I517" s="355"/>
      <c r="J517" s="108">
        <f t="shared" si="8"/>
        <v>2.16</v>
      </c>
    </row>
    <row r="518" spans="1:10" ht="14.25">
      <c r="A518" s="48"/>
      <c r="B518" s="54" t="s">
        <v>562</v>
      </c>
      <c r="C518" s="49"/>
      <c r="D518" s="355">
        <v>1</v>
      </c>
      <c r="E518" s="355"/>
      <c r="F518" s="355">
        <v>1.65</v>
      </c>
      <c r="G518" s="355">
        <v>1.6</v>
      </c>
      <c r="H518" s="355"/>
      <c r="I518" s="355"/>
      <c r="J518" s="108">
        <f t="shared" si="8"/>
        <v>2.64</v>
      </c>
    </row>
    <row r="519" spans="1:10" ht="14.25">
      <c r="A519" s="48"/>
      <c r="B519" s="54" t="s">
        <v>563</v>
      </c>
      <c r="C519" s="49"/>
      <c r="D519" s="355">
        <v>7</v>
      </c>
      <c r="E519" s="355"/>
      <c r="F519" s="355">
        <v>1.5</v>
      </c>
      <c r="G519" s="355">
        <v>1.1</v>
      </c>
      <c r="H519" s="355"/>
      <c r="I519" s="355"/>
      <c r="J519" s="108">
        <f t="shared" si="8"/>
        <v>11.55</v>
      </c>
    </row>
    <row r="520" spans="1:10" ht="14.25">
      <c r="A520" s="48"/>
      <c r="B520" s="54" t="s">
        <v>564</v>
      </c>
      <c r="C520" s="49"/>
      <c r="D520" s="355">
        <v>1</v>
      </c>
      <c r="E520" s="355"/>
      <c r="F520" s="355">
        <v>1</v>
      </c>
      <c r="G520" s="355">
        <v>1</v>
      </c>
      <c r="H520" s="355"/>
      <c r="I520" s="355"/>
      <c r="J520" s="108">
        <f t="shared" si="8"/>
        <v>1</v>
      </c>
    </row>
    <row r="521" spans="1:10" ht="14.25">
      <c r="A521" s="48"/>
      <c r="B521" s="57"/>
      <c r="C521" s="55"/>
      <c r="D521" s="347"/>
      <c r="E521" s="347"/>
      <c r="F521" s="347"/>
      <c r="G521" s="347"/>
      <c r="H521" s="347"/>
      <c r="I521" s="348"/>
      <c r="J521" s="110"/>
    </row>
    <row r="522" spans="1:10" ht="14.25">
      <c r="A522" s="51"/>
      <c r="B522" s="52"/>
      <c r="C522" s="52"/>
      <c r="D522" s="351"/>
      <c r="E522" s="351"/>
      <c r="F522" s="351"/>
      <c r="G522" s="351"/>
      <c r="H522" s="351"/>
      <c r="I522" s="351"/>
      <c r="J522" s="109"/>
    </row>
    <row r="523" spans="1:10" ht="15">
      <c r="A523" s="47" t="s">
        <v>62</v>
      </c>
      <c r="B523" s="67" t="s">
        <v>125</v>
      </c>
      <c r="C523" s="68"/>
      <c r="D523" s="359"/>
      <c r="E523" s="359"/>
      <c r="F523" s="359"/>
      <c r="G523" s="359"/>
      <c r="H523" s="359"/>
      <c r="I523" s="359"/>
      <c r="J523" s="114"/>
    </row>
    <row r="524" spans="1:10" ht="42.75">
      <c r="A524" s="61" t="s">
        <v>18</v>
      </c>
      <c r="B524" s="39" t="s">
        <v>572</v>
      </c>
      <c r="C524" s="85" t="s">
        <v>365</v>
      </c>
      <c r="D524" s="352" t="s">
        <v>358</v>
      </c>
      <c r="E524" s="352" t="s">
        <v>359</v>
      </c>
      <c r="F524" s="352" t="s">
        <v>360</v>
      </c>
      <c r="G524" s="352" t="s">
        <v>361</v>
      </c>
      <c r="H524" s="352" t="s">
        <v>362</v>
      </c>
      <c r="I524" s="352" t="s">
        <v>363</v>
      </c>
      <c r="J524" s="92">
        <f>J525</f>
        <v>12</v>
      </c>
    </row>
    <row r="525" spans="1:10" ht="14.25">
      <c r="A525" s="87"/>
      <c r="B525" s="54" t="s">
        <v>575</v>
      </c>
      <c r="C525" s="49"/>
      <c r="D525" s="356">
        <v>12</v>
      </c>
      <c r="E525" s="356"/>
      <c r="F525" s="356"/>
      <c r="G525" s="356"/>
      <c r="H525" s="356"/>
      <c r="I525" s="355"/>
      <c r="J525" s="108">
        <v>12</v>
      </c>
    </row>
    <row r="526" spans="1:10" ht="14.25">
      <c r="A526" s="87"/>
      <c r="B526" s="57"/>
      <c r="C526" s="55"/>
      <c r="D526" s="347"/>
      <c r="E526" s="347"/>
      <c r="F526" s="347"/>
      <c r="G526" s="347"/>
      <c r="H526" s="347"/>
      <c r="I526" s="348"/>
      <c r="J526" s="110"/>
    </row>
    <row r="527" spans="1:10" ht="14.25">
      <c r="A527" s="58"/>
      <c r="B527" s="52"/>
      <c r="C527" s="59"/>
      <c r="D527" s="353"/>
      <c r="E527" s="353"/>
      <c r="F527" s="353"/>
      <c r="G527" s="353"/>
      <c r="H527" s="353"/>
      <c r="I527" s="354"/>
      <c r="J527" s="111"/>
    </row>
    <row r="528" spans="1:10" ht="57">
      <c r="A528" s="61" t="s">
        <v>19</v>
      </c>
      <c r="B528" s="39" t="s">
        <v>576</v>
      </c>
      <c r="C528" s="40" t="s">
        <v>365</v>
      </c>
      <c r="D528" s="352" t="s">
        <v>358</v>
      </c>
      <c r="E528" s="352" t="s">
        <v>359</v>
      </c>
      <c r="F528" s="352" t="s">
        <v>360</v>
      </c>
      <c r="G528" s="352" t="s">
        <v>361</v>
      </c>
      <c r="H528" s="352" t="s">
        <v>362</v>
      </c>
      <c r="I528" s="352" t="s">
        <v>363</v>
      </c>
      <c r="J528" s="92">
        <f>J529</f>
        <v>1</v>
      </c>
    </row>
    <row r="529" spans="1:10" ht="14.25">
      <c r="A529" s="63"/>
      <c r="B529" s="54" t="s">
        <v>574</v>
      </c>
      <c r="C529" s="64"/>
      <c r="D529" s="358">
        <v>1</v>
      </c>
      <c r="E529" s="358"/>
      <c r="F529" s="358"/>
      <c r="G529" s="358"/>
      <c r="H529" s="358"/>
      <c r="I529" s="358"/>
      <c r="J529" s="113">
        <f>D529</f>
        <v>1</v>
      </c>
    </row>
    <row r="530" spans="1:10" ht="14.25">
      <c r="A530" s="48"/>
      <c r="B530" s="57"/>
      <c r="C530" s="55"/>
      <c r="D530" s="347"/>
      <c r="E530" s="347"/>
      <c r="F530" s="347"/>
      <c r="G530" s="347"/>
      <c r="H530" s="347"/>
      <c r="I530" s="348"/>
      <c r="J530" s="110"/>
    </row>
    <row r="531" spans="1:10" ht="14.25">
      <c r="A531" s="58"/>
      <c r="B531" s="52"/>
      <c r="C531" s="59"/>
      <c r="D531" s="353"/>
      <c r="E531" s="353"/>
      <c r="F531" s="353"/>
      <c r="G531" s="353"/>
      <c r="H531" s="353"/>
      <c r="I531" s="354"/>
      <c r="J531" s="111"/>
    </row>
    <row r="532" spans="1:10" ht="57">
      <c r="A532" s="61" t="s">
        <v>20</v>
      </c>
      <c r="B532" s="39" t="s">
        <v>577</v>
      </c>
      <c r="C532" s="40" t="s">
        <v>365</v>
      </c>
      <c r="D532" s="352" t="s">
        <v>358</v>
      </c>
      <c r="E532" s="352" t="s">
        <v>359</v>
      </c>
      <c r="F532" s="352" t="s">
        <v>360</v>
      </c>
      <c r="G532" s="352" t="s">
        <v>361</v>
      </c>
      <c r="H532" s="352" t="s">
        <v>362</v>
      </c>
      <c r="I532" s="352" t="s">
        <v>363</v>
      </c>
      <c r="J532" s="92">
        <f>J533</f>
        <v>21</v>
      </c>
    </row>
    <row r="533" spans="1:10" ht="14.25">
      <c r="A533" s="63"/>
      <c r="B533" s="54" t="s">
        <v>573</v>
      </c>
      <c r="C533" s="64"/>
      <c r="D533" s="358">
        <v>21</v>
      </c>
      <c r="E533" s="358"/>
      <c r="F533" s="358"/>
      <c r="G533" s="358"/>
      <c r="H533" s="358"/>
      <c r="I533" s="358"/>
      <c r="J533" s="113">
        <f>D533</f>
        <v>21</v>
      </c>
    </row>
    <row r="534" spans="1:10" ht="14.25">
      <c r="A534" s="48"/>
      <c r="B534" s="57"/>
      <c r="C534" s="55"/>
      <c r="D534" s="347"/>
      <c r="E534" s="347"/>
      <c r="F534" s="347"/>
      <c r="G534" s="347"/>
      <c r="H534" s="347"/>
      <c r="I534" s="348"/>
      <c r="J534" s="110"/>
    </row>
    <row r="535" spans="1:10" ht="14.25">
      <c r="A535" s="58"/>
      <c r="B535" s="52"/>
      <c r="C535" s="59"/>
      <c r="D535" s="353"/>
      <c r="E535" s="353"/>
      <c r="F535" s="353"/>
      <c r="G535" s="353"/>
      <c r="H535" s="353"/>
      <c r="I535" s="354"/>
      <c r="J535" s="111"/>
    </row>
    <row r="536" spans="1:10" ht="57">
      <c r="A536" s="61" t="s">
        <v>21</v>
      </c>
      <c r="B536" s="39" t="s">
        <v>578</v>
      </c>
      <c r="C536" s="40" t="s">
        <v>365</v>
      </c>
      <c r="D536" s="352" t="s">
        <v>358</v>
      </c>
      <c r="E536" s="352" t="s">
        <v>359</v>
      </c>
      <c r="F536" s="352" t="s">
        <v>360</v>
      </c>
      <c r="G536" s="352" t="s">
        <v>361</v>
      </c>
      <c r="H536" s="352" t="s">
        <v>362</v>
      </c>
      <c r="I536" s="352" t="s">
        <v>363</v>
      </c>
      <c r="J536" s="92">
        <f>J537</f>
        <v>4</v>
      </c>
    </row>
    <row r="537" spans="1:10" ht="14.25">
      <c r="A537" s="63"/>
      <c r="B537" s="54" t="s">
        <v>579</v>
      </c>
      <c r="C537" s="64"/>
      <c r="D537" s="358">
        <v>4</v>
      </c>
      <c r="E537" s="358"/>
      <c r="F537" s="358"/>
      <c r="G537" s="358"/>
      <c r="H537" s="358"/>
      <c r="I537" s="358"/>
      <c r="J537" s="113">
        <f>D537</f>
        <v>4</v>
      </c>
    </row>
    <row r="538" spans="1:10" ht="15" thickBot="1">
      <c r="A538" s="548"/>
      <c r="B538" s="568"/>
      <c r="C538" s="550"/>
      <c r="D538" s="551"/>
      <c r="E538" s="551"/>
      <c r="F538" s="551"/>
      <c r="G538" s="551"/>
      <c r="H538" s="551"/>
      <c r="I538" s="552"/>
      <c r="J538" s="553"/>
    </row>
    <row r="539" spans="1:10" ht="14.25">
      <c r="A539" s="562"/>
      <c r="B539" s="563"/>
      <c r="C539" s="564"/>
      <c r="D539" s="565"/>
      <c r="E539" s="565"/>
      <c r="F539" s="565"/>
      <c r="G539" s="565"/>
      <c r="H539" s="565"/>
      <c r="I539" s="566"/>
      <c r="J539" s="567"/>
    </row>
    <row r="540" spans="1:10" ht="15">
      <c r="A540" s="53" t="s">
        <v>64</v>
      </c>
      <c r="B540" s="67" t="s">
        <v>132</v>
      </c>
      <c r="C540" s="68"/>
      <c r="D540" s="359"/>
      <c r="E540" s="359"/>
      <c r="F540" s="359"/>
      <c r="G540" s="359"/>
      <c r="H540" s="359"/>
      <c r="I540" s="359"/>
      <c r="J540" s="114"/>
    </row>
    <row r="541" spans="1:10" ht="79.5" customHeight="1">
      <c r="A541" s="38" t="s">
        <v>65</v>
      </c>
      <c r="B541" s="39" t="s">
        <v>584</v>
      </c>
      <c r="C541" s="106" t="s">
        <v>366</v>
      </c>
      <c r="D541" s="369" t="s">
        <v>358</v>
      </c>
      <c r="E541" s="369" t="s">
        <v>359</v>
      </c>
      <c r="F541" s="369" t="s">
        <v>360</v>
      </c>
      <c r="G541" s="369" t="s">
        <v>361</v>
      </c>
      <c r="H541" s="369" t="s">
        <v>362</v>
      </c>
      <c r="I541" s="369" t="s">
        <v>363</v>
      </c>
      <c r="J541" s="119">
        <f>SUM(J543:J561)</f>
        <v>1008.2</v>
      </c>
    </row>
    <row r="542" spans="1:10" ht="14.25">
      <c r="A542" s="63"/>
      <c r="B542" s="93" t="s">
        <v>585</v>
      </c>
      <c r="C542" s="64"/>
      <c r="D542" s="358"/>
      <c r="E542" s="358"/>
      <c r="F542" s="358"/>
      <c r="G542" s="358"/>
      <c r="H542" s="358"/>
      <c r="I542" s="358"/>
      <c r="J542" s="113"/>
    </row>
    <row r="543" spans="1:10" ht="28.5">
      <c r="A543" s="48"/>
      <c r="B543" s="70" t="s">
        <v>518</v>
      </c>
      <c r="C543" s="49"/>
      <c r="D543" s="355"/>
      <c r="E543" s="355">
        <v>13.52</v>
      </c>
      <c r="F543" s="355">
        <v>3.25</v>
      </c>
      <c r="G543" s="355"/>
      <c r="H543" s="355"/>
      <c r="I543" s="355"/>
      <c r="J543" s="108">
        <f>F543*E543</f>
        <v>43.94</v>
      </c>
    </row>
    <row r="544" spans="1:10" ht="14.25">
      <c r="A544" s="48"/>
      <c r="B544" s="54" t="s">
        <v>527</v>
      </c>
      <c r="C544" s="49"/>
      <c r="D544" s="355"/>
      <c r="E544" s="355">
        <v>12.5</v>
      </c>
      <c r="F544" s="355">
        <v>5</v>
      </c>
      <c r="G544" s="355"/>
      <c r="H544" s="355"/>
      <c r="I544" s="355"/>
      <c r="J544" s="108">
        <f aca="true" t="shared" si="9" ref="J544:J554">F544*E544</f>
        <v>62.5</v>
      </c>
    </row>
    <row r="545" spans="1:10" ht="14.25">
      <c r="A545" s="48"/>
      <c r="B545" s="54" t="s">
        <v>529</v>
      </c>
      <c r="C545" s="49"/>
      <c r="D545" s="355"/>
      <c r="E545" s="355">
        <v>10</v>
      </c>
      <c r="F545" s="355">
        <v>5</v>
      </c>
      <c r="G545" s="355"/>
      <c r="H545" s="355"/>
      <c r="I545" s="355"/>
      <c r="J545" s="108">
        <f t="shared" si="9"/>
        <v>50</v>
      </c>
    </row>
    <row r="546" spans="1:10" ht="14.25">
      <c r="A546" s="48"/>
      <c r="B546" s="54" t="s">
        <v>586</v>
      </c>
      <c r="C546" s="49"/>
      <c r="D546" s="355"/>
      <c r="E546" s="355">
        <v>2.25</v>
      </c>
      <c r="F546" s="355">
        <v>2.05</v>
      </c>
      <c r="G546" s="355"/>
      <c r="H546" s="355"/>
      <c r="I546" s="355"/>
      <c r="J546" s="108">
        <f t="shared" si="9"/>
        <v>4.61</v>
      </c>
    </row>
    <row r="547" spans="1:10" ht="14.25">
      <c r="A547" s="48"/>
      <c r="B547" s="54" t="s">
        <v>587</v>
      </c>
      <c r="C547" s="49"/>
      <c r="D547" s="355"/>
      <c r="E547" s="355">
        <v>2.05</v>
      </c>
      <c r="F547" s="355">
        <v>1.55</v>
      </c>
      <c r="G547" s="355"/>
      <c r="H547" s="355"/>
      <c r="I547" s="355"/>
      <c r="J547" s="108">
        <f t="shared" si="9"/>
        <v>3.18</v>
      </c>
    </row>
    <row r="548" spans="1:10" ht="14.25">
      <c r="A548" s="48"/>
      <c r="B548" s="54" t="s">
        <v>506</v>
      </c>
      <c r="C548" s="49"/>
      <c r="D548" s="355"/>
      <c r="E548" s="355">
        <v>5.75</v>
      </c>
      <c r="F548" s="355">
        <v>4</v>
      </c>
      <c r="G548" s="355"/>
      <c r="H548" s="355"/>
      <c r="I548" s="355"/>
      <c r="J548" s="108">
        <f t="shared" si="9"/>
        <v>23</v>
      </c>
    </row>
    <row r="549" spans="1:10" ht="14.25">
      <c r="A549" s="48"/>
      <c r="B549" s="54" t="s">
        <v>524</v>
      </c>
      <c r="C549" s="49"/>
      <c r="D549" s="355"/>
      <c r="E549" s="355">
        <v>7.58</v>
      </c>
      <c r="F549" s="355">
        <v>3.7</v>
      </c>
      <c r="G549" s="355"/>
      <c r="H549" s="355"/>
      <c r="I549" s="355"/>
      <c r="J549" s="108">
        <f t="shared" si="9"/>
        <v>28.05</v>
      </c>
    </row>
    <row r="550" spans="1:10" ht="14.25">
      <c r="A550" s="48"/>
      <c r="B550" s="54" t="s">
        <v>519</v>
      </c>
      <c r="C550" s="49"/>
      <c r="D550" s="355"/>
      <c r="E550" s="355">
        <v>7.38</v>
      </c>
      <c r="F550" s="355">
        <v>3.53</v>
      </c>
      <c r="G550" s="355"/>
      <c r="H550" s="355"/>
      <c r="I550" s="355"/>
      <c r="J550" s="108">
        <f t="shared" si="9"/>
        <v>26.05</v>
      </c>
    </row>
    <row r="551" spans="1:10" ht="14.25">
      <c r="A551" s="48"/>
      <c r="B551" s="54" t="s">
        <v>589</v>
      </c>
      <c r="C551" s="49"/>
      <c r="D551" s="355"/>
      <c r="E551" s="355">
        <v>7.58</v>
      </c>
      <c r="F551" s="355">
        <v>3.47</v>
      </c>
      <c r="G551" s="355"/>
      <c r="H551" s="355"/>
      <c r="I551" s="355"/>
      <c r="J551" s="108">
        <f t="shared" si="9"/>
        <v>26.3</v>
      </c>
    </row>
    <row r="552" spans="1:10" ht="14.25">
      <c r="A552" s="48"/>
      <c r="B552" s="54"/>
      <c r="C552" s="49"/>
      <c r="D552" s="355"/>
      <c r="E552" s="355">
        <v>5.33</v>
      </c>
      <c r="F552" s="355">
        <v>3.17</v>
      </c>
      <c r="G552" s="355"/>
      <c r="H552" s="355"/>
      <c r="I552" s="355"/>
      <c r="J552" s="108">
        <f t="shared" si="9"/>
        <v>16.9</v>
      </c>
    </row>
    <row r="553" spans="1:10" ht="14.25">
      <c r="A553" s="48"/>
      <c r="B553" s="54"/>
      <c r="C553" s="49"/>
      <c r="D553" s="355"/>
      <c r="E553" s="355">
        <v>2.41</v>
      </c>
      <c r="F553" s="355">
        <v>1.33</v>
      </c>
      <c r="G553" s="355"/>
      <c r="H553" s="355"/>
      <c r="I553" s="355"/>
      <c r="J553" s="108">
        <f t="shared" si="9"/>
        <v>3.21</v>
      </c>
    </row>
    <row r="554" spans="1:10" ht="14.25">
      <c r="A554" s="48"/>
      <c r="B554" s="54" t="s">
        <v>588</v>
      </c>
      <c r="C554" s="49"/>
      <c r="D554" s="355"/>
      <c r="E554" s="355">
        <v>3.25</v>
      </c>
      <c r="F554" s="355">
        <v>1.33</v>
      </c>
      <c r="G554" s="355"/>
      <c r="H554" s="355"/>
      <c r="I554" s="355"/>
      <c r="J554" s="108">
        <f t="shared" si="9"/>
        <v>4.32</v>
      </c>
    </row>
    <row r="555" spans="1:10" ht="14.25">
      <c r="A555" s="48"/>
      <c r="B555" s="54" t="s">
        <v>595</v>
      </c>
      <c r="C555" s="49"/>
      <c r="D555" s="355"/>
      <c r="E555" s="355">
        <v>6.15</v>
      </c>
      <c r="F555" s="355">
        <v>5</v>
      </c>
      <c r="G555" s="355"/>
      <c r="H555" s="355"/>
      <c r="I555" s="355"/>
      <c r="J555" s="108">
        <f>F555*E555</f>
        <v>30.75</v>
      </c>
    </row>
    <row r="556" spans="1:10" ht="14.25">
      <c r="A556" s="48"/>
      <c r="B556" s="54" t="s">
        <v>526</v>
      </c>
      <c r="C556" s="49"/>
      <c r="D556" s="355"/>
      <c r="E556" s="355">
        <v>8.84</v>
      </c>
      <c r="F556" s="355">
        <v>4.9</v>
      </c>
      <c r="G556" s="355"/>
      <c r="H556" s="355"/>
      <c r="I556" s="355"/>
      <c r="J556" s="108">
        <f>F556*E556</f>
        <v>43.32</v>
      </c>
    </row>
    <row r="557" spans="1:10" ht="42.75">
      <c r="A557" s="48"/>
      <c r="B557" s="70" t="s">
        <v>1014</v>
      </c>
      <c r="C557" s="49"/>
      <c r="D557" s="355"/>
      <c r="E557" s="355"/>
      <c r="F557" s="355"/>
      <c r="G557" s="355"/>
      <c r="H557" s="355">
        <v>551.54</v>
      </c>
      <c r="I557" s="355"/>
      <c r="J557" s="108">
        <f>H557</f>
        <v>551.54</v>
      </c>
    </row>
    <row r="558" spans="1:10" ht="14.25">
      <c r="A558" s="48"/>
      <c r="B558" s="54" t="s">
        <v>684</v>
      </c>
      <c r="C558" s="55"/>
      <c r="D558" s="347"/>
      <c r="E558" s="355">
        <v>11.81</v>
      </c>
      <c r="F558" s="355">
        <v>1.5</v>
      </c>
      <c r="G558" s="355"/>
      <c r="H558" s="355"/>
      <c r="I558" s="355"/>
      <c r="J558" s="108">
        <f>F558*E558</f>
        <v>17.72</v>
      </c>
    </row>
    <row r="559" spans="1:10" ht="14.25">
      <c r="A559" s="48"/>
      <c r="B559" s="57"/>
      <c r="C559" s="55"/>
      <c r="D559" s="347"/>
      <c r="E559" s="347">
        <v>13.72</v>
      </c>
      <c r="F559" s="347">
        <v>1.5</v>
      </c>
      <c r="G559" s="347"/>
      <c r="H559" s="347"/>
      <c r="I559" s="348"/>
      <c r="J559" s="108">
        <f>F559*E559</f>
        <v>20.58</v>
      </c>
    </row>
    <row r="560" spans="1:10" ht="14.25">
      <c r="A560" s="48"/>
      <c r="B560" s="57"/>
      <c r="C560" s="55"/>
      <c r="D560" s="347"/>
      <c r="E560" s="347">
        <v>13.2</v>
      </c>
      <c r="F560" s="347">
        <v>1.5</v>
      </c>
      <c r="G560" s="347"/>
      <c r="H560" s="347"/>
      <c r="I560" s="348"/>
      <c r="J560" s="108">
        <f>F560*E560</f>
        <v>19.8</v>
      </c>
    </row>
    <row r="561" spans="1:10" ht="14.25">
      <c r="A561" s="48"/>
      <c r="B561" s="57"/>
      <c r="C561" s="55"/>
      <c r="D561" s="347"/>
      <c r="E561" s="347">
        <v>7.37</v>
      </c>
      <c r="F561" s="347">
        <v>4.4</v>
      </c>
      <c r="G561" s="347"/>
      <c r="H561" s="347"/>
      <c r="I561" s="348"/>
      <c r="J561" s="108">
        <f>F561*E561</f>
        <v>32.43</v>
      </c>
    </row>
    <row r="562" spans="1:10" ht="14.25">
      <c r="A562" s="48"/>
      <c r="B562" s="57"/>
      <c r="C562" s="55"/>
      <c r="D562" s="347"/>
      <c r="E562" s="347"/>
      <c r="F562" s="347"/>
      <c r="G562" s="347"/>
      <c r="H562" s="347"/>
      <c r="I562" s="348"/>
      <c r="J562" s="110"/>
    </row>
    <row r="563" spans="1:10" ht="14.25">
      <c r="A563" s="58"/>
      <c r="B563" s="52"/>
      <c r="C563" s="59"/>
      <c r="D563" s="353"/>
      <c r="E563" s="353"/>
      <c r="F563" s="353"/>
      <c r="G563" s="353"/>
      <c r="H563" s="353"/>
      <c r="I563" s="354"/>
      <c r="J563" s="111"/>
    </row>
    <row r="564" spans="1:10" ht="42.75">
      <c r="A564" s="105" t="s">
        <v>66</v>
      </c>
      <c r="B564" s="39" t="s">
        <v>590</v>
      </c>
      <c r="C564" s="106" t="s">
        <v>366</v>
      </c>
      <c r="D564" s="369" t="s">
        <v>358</v>
      </c>
      <c r="E564" s="369" t="s">
        <v>359</v>
      </c>
      <c r="F564" s="369" t="s">
        <v>360</v>
      </c>
      <c r="G564" s="369" t="s">
        <v>361</v>
      </c>
      <c r="H564" s="369" t="s">
        <v>362</v>
      </c>
      <c r="I564" s="369" t="s">
        <v>363</v>
      </c>
      <c r="J564" s="119">
        <f>SUM(J566:J580)</f>
        <v>917.67</v>
      </c>
    </row>
    <row r="565" spans="1:10" ht="14.25">
      <c r="A565" s="63"/>
      <c r="B565" s="93" t="s">
        <v>585</v>
      </c>
      <c r="C565" s="64"/>
      <c r="D565" s="358"/>
      <c r="E565" s="358"/>
      <c r="F565" s="358"/>
      <c r="G565" s="358"/>
      <c r="H565" s="358"/>
      <c r="I565" s="358"/>
      <c r="J565" s="113"/>
    </row>
    <row r="566" spans="1:10" ht="28.5">
      <c r="A566" s="48"/>
      <c r="B566" s="70" t="s">
        <v>518</v>
      </c>
      <c r="C566" s="49"/>
      <c r="D566" s="355"/>
      <c r="E566" s="355">
        <v>13.52</v>
      </c>
      <c r="F566" s="355">
        <v>3.25</v>
      </c>
      <c r="G566" s="355"/>
      <c r="H566" s="355"/>
      <c r="I566" s="355"/>
      <c r="J566" s="108">
        <f>F566*E566</f>
        <v>43.94</v>
      </c>
    </row>
    <row r="567" spans="1:10" ht="14.25">
      <c r="A567" s="48"/>
      <c r="B567" s="54" t="s">
        <v>527</v>
      </c>
      <c r="C567" s="49"/>
      <c r="D567" s="355"/>
      <c r="E567" s="355">
        <v>12.5</v>
      </c>
      <c r="F567" s="355">
        <v>5</v>
      </c>
      <c r="G567" s="355"/>
      <c r="H567" s="355"/>
      <c r="I567" s="355"/>
      <c r="J567" s="108">
        <f aca="true" t="shared" si="10" ref="J567:J577">F567*E567</f>
        <v>62.5</v>
      </c>
    </row>
    <row r="568" spans="1:10" ht="14.25">
      <c r="A568" s="48"/>
      <c r="B568" s="54" t="s">
        <v>529</v>
      </c>
      <c r="C568" s="49"/>
      <c r="D568" s="355"/>
      <c r="E568" s="355">
        <v>10</v>
      </c>
      <c r="F568" s="355">
        <v>5</v>
      </c>
      <c r="G568" s="355"/>
      <c r="H568" s="355"/>
      <c r="I568" s="355"/>
      <c r="J568" s="108">
        <f t="shared" si="10"/>
        <v>50</v>
      </c>
    </row>
    <row r="569" spans="1:10" ht="14.25">
      <c r="A569" s="48"/>
      <c r="B569" s="54" t="s">
        <v>586</v>
      </c>
      <c r="C569" s="49"/>
      <c r="D569" s="355"/>
      <c r="E569" s="355">
        <v>2.25</v>
      </c>
      <c r="F569" s="355">
        <v>2.05</v>
      </c>
      <c r="G569" s="355"/>
      <c r="H569" s="355"/>
      <c r="I569" s="355"/>
      <c r="J569" s="108">
        <f t="shared" si="10"/>
        <v>4.61</v>
      </c>
    </row>
    <row r="570" spans="1:10" ht="14.25">
      <c r="A570" s="48"/>
      <c r="B570" s="54" t="s">
        <v>587</v>
      </c>
      <c r="C570" s="49"/>
      <c r="D570" s="355"/>
      <c r="E570" s="355">
        <v>2.05</v>
      </c>
      <c r="F570" s="355">
        <v>1.55</v>
      </c>
      <c r="G570" s="355"/>
      <c r="H570" s="355"/>
      <c r="I570" s="355"/>
      <c r="J570" s="108">
        <f t="shared" si="10"/>
        <v>3.18</v>
      </c>
    </row>
    <row r="571" spans="1:10" ht="14.25">
      <c r="A571" s="48"/>
      <c r="B571" s="54" t="s">
        <v>506</v>
      </c>
      <c r="C571" s="49"/>
      <c r="D571" s="355"/>
      <c r="E571" s="355">
        <v>5.75</v>
      </c>
      <c r="F571" s="355">
        <v>4</v>
      </c>
      <c r="G571" s="355"/>
      <c r="H571" s="355"/>
      <c r="I571" s="355"/>
      <c r="J571" s="108">
        <f t="shared" si="10"/>
        <v>23</v>
      </c>
    </row>
    <row r="572" spans="1:10" ht="14.25">
      <c r="A572" s="48"/>
      <c r="B572" s="54" t="s">
        <v>524</v>
      </c>
      <c r="C572" s="49"/>
      <c r="D572" s="355"/>
      <c r="E572" s="355">
        <v>7.58</v>
      </c>
      <c r="F572" s="355">
        <v>3.7</v>
      </c>
      <c r="G572" s="355"/>
      <c r="H572" s="355"/>
      <c r="I572" s="355"/>
      <c r="J572" s="108">
        <f t="shared" si="10"/>
        <v>28.05</v>
      </c>
    </row>
    <row r="573" spans="1:10" ht="14.25">
      <c r="A573" s="48"/>
      <c r="B573" s="54" t="s">
        <v>519</v>
      </c>
      <c r="C573" s="49"/>
      <c r="D573" s="355"/>
      <c r="E573" s="355">
        <v>7.38</v>
      </c>
      <c r="F573" s="355">
        <v>3.53</v>
      </c>
      <c r="G573" s="355"/>
      <c r="H573" s="355"/>
      <c r="I573" s="355"/>
      <c r="J573" s="108">
        <f t="shared" si="10"/>
        <v>26.05</v>
      </c>
    </row>
    <row r="574" spans="1:10" ht="14.25">
      <c r="A574" s="48"/>
      <c r="B574" s="54" t="s">
        <v>589</v>
      </c>
      <c r="C574" s="49"/>
      <c r="D574" s="355"/>
      <c r="E574" s="355">
        <v>7.58</v>
      </c>
      <c r="F574" s="355">
        <v>3.47</v>
      </c>
      <c r="G574" s="355"/>
      <c r="H574" s="355"/>
      <c r="I574" s="355"/>
      <c r="J574" s="108">
        <f t="shared" si="10"/>
        <v>26.3</v>
      </c>
    </row>
    <row r="575" spans="1:10" ht="14.25">
      <c r="A575" s="48"/>
      <c r="B575" s="54"/>
      <c r="C575" s="49"/>
      <c r="D575" s="355"/>
      <c r="E575" s="355">
        <v>5.33</v>
      </c>
      <c r="F575" s="355">
        <v>3.17</v>
      </c>
      <c r="G575" s="355"/>
      <c r="H575" s="355"/>
      <c r="I575" s="355"/>
      <c r="J575" s="108">
        <f t="shared" si="10"/>
        <v>16.9</v>
      </c>
    </row>
    <row r="576" spans="1:10" ht="14.25">
      <c r="A576" s="48"/>
      <c r="B576" s="54"/>
      <c r="C576" s="49"/>
      <c r="D576" s="355"/>
      <c r="E576" s="355">
        <v>2.41</v>
      </c>
      <c r="F576" s="355">
        <v>1.33</v>
      </c>
      <c r="G576" s="355"/>
      <c r="H576" s="355"/>
      <c r="I576" s="355"/>
      <c r="J576" s="108">
        <f t="shared" si="10"/>
        <v>3.21</v>
      </c>
    </row>
    <row r="577" spans="1:10" ht="14.25">
      <c r="A577" s="48"/>
      <c r="B577" s="54" t="s">
        <v>588</v>
      </c>
      <c r="C577" s="49"/>
      <c r="D577" s="355"/>
      <c r="E577" s="355">
        <v>3.25</v>
      </c>
      <c r="F577" s="355">
        <v>1.33</v>
      </c>
      <c r="G577" s="355"/>
      <c r="H577" s="355"/>
      <c r="I577" s="355"/>
      <c r="J577" s="108">
        <f t="shared" si="10"/>
        <v>4.32</v>
      </c>
    </row>
    <row r="578" spans="1:10" ht="14.25">
      <c r="A578" s="48"/>
      <c r="B578" s="54" t="s">
        <v>595</v>
      </c>
      <c r="C578" s="49"/>
      <c r="D578" s="355"/>
      <c r="E578" s="355">
        <v>6.15</v>
      </c>
      <c r="F578" s="355">
        <v>5</v>
      </c>
      <c r="G578" s="355"/>
      <c r="H578" s="355"/>
      <c r="I578" s="355"/>
      <c r="J578" s="108">
        <f>F578*E578</f>
        <v>30.75</v>
      </c>
    </row>
    <row r="579" spans="1:10" ht="14.25">
      <c r="A579" s="48"/>
      <c r="B579" s="54" t="s">
        <v>526</v>
      </c>
      <c r="C579" s="49"/>
      <c r="D579" s="355"/>
      <c r="E579" s="355">
        <v>8.84</v>
      </c>
      <c r="F579" s="355">
        <v>4.9</v>
      </c>
      <c r="G579" s="355"/>
      <c r="H579" s="355"/>
      <c r="I579" s="355"/>
      <c r="J579" s="108">
        <f>F579*E579</f>
        <v>43.32</v>
      </c>
    </row>
    <row r="580" spans="1:10" ht="42.75">
      <c r="A580" s="48"/>
      <c r="B580" s="70" t="s">
        <v>1014</v>
      </c>
      <c r="C580" s="49"/>
      <c r="D580" s="355"/>
      <c r="E580" s="355"/>
      <c r="F580" s="355"/>
      <c r="G580" s="355"/>
      <c r="H580" s="355">
        <v>551.54</v>
      </c>
      <c r="I580" s="355"/>
      <c r="J580" s="108">
        <f>H580</f>
        <v>551.54</v>
      </c>
    </row>
    <row r="581" spans="1:10" ht="14.25">
      <c r="A581" s="48"/>
      <c r="B581" s="54"/>
      <c r="C581" s="49"/>
      <c r="D581" s="355"/>
      <c r="E581" s="355"/>
      <c r="F581" s="355"/>
      <c r="G581" s="355"/>
      <c r="H581" s="355"/>
      <c r="I581" s="355"/>
      <c r="J581" s="108"/>
    </row>
    <row r="582" spans="1:17" ht="14.25">
      <c r="A582" s="58"/>
      <c r="B582" s="52"/>
      <c r="C582" s="59"/>
      <c r="D582" s="353"/>
      <c r="E582" s="353"/>
      <c r="F582" s="353"/>
      <c r="G582" s="353"/>
      <c r="H582" s="353"/>
      <c r="I582" s="354"/>
      <c r="J582" s="111"/>
      <c r="M582" s="44"/>
      <c r="N582" s="44"/>
      <c r="O582" s="44"/>
      <c r="P582" s="44"/>
      <c r="Q582" s="44"/>
    </row>
    <row r="583" spans="1:17" ht="24" customHeight="1">
      <c r="A583" s="61" t="s">
        <v>67</v>
      </c>
      <c r="B583" s="39" t="s">
        <v>690</v>
      </c>
      <c r="C583" s="40" t="s">
        <v>366</v>
      </c>
      <c r="D583" s="352" t="s">
        <v>358</v>
      </c>
      <c r="E583" s="352" t="s">
        <v>359</v>
      </c>
      <c r="F583" s="352" t="s">
        <v>360</v>
      </c>
      <c r="G583" s="352" t="s">
        <v>361</v>
      </c>
      <c r="H583" s="352" t="s">
        <v>362</v>
      </c>
      <c r="I583" s="352" t="s">
        <v>363</v>
      </c>
      <c r="J583" s="92">
        <f>SUM(J585:J589)</f>
        <v>115.29</v>
      </c>
      <c r="M583" s="636"/>
      <c r="N583" s="636"/>
      <c r="O583" s="636"/>
      <c r="P583" s="636"/>
      <c r="Q583" s="636"/>
    </row>
    <row r="584" spans="1:17" ht="14.25">
      <c r="A584" s="48"/>
      <c r="B584" s="70" t="s">
        <v>591</v>
      </c>
      <c r="C584" s="49"/>
      <c r="D584" s="355"/>
      <c r="E584" s="355"/>
      <c r="F584" s="355"/>
      <c r="G584" s="355"/>
      <c r="H584" s="355"/>
      <c r="I584" s="355"/>
      <c r="J584" s="108"/>
      <c r="M584" s="342"/>
      <c r="N584" s="342"/>
      <c r="O584" s="342"/>
      <c r="P584" s="342"/>
      <c r="Q584" s="342"/>
    </row>
    <row r="585" spans="1:17" ht="14.25">
      <c r="A585" s="48"/>
      <c r="B585" s="70"/>
      <c r="C585" s="49"/>
      <c r="D585" s="355"/>
      <c r="E585" s="355">
        <v>11.81</v>
      </c>
      <c r="F585" s="355">
        <v>1.5</v>
      </c>
      <c r="G585" s="355"/>
      <c r="H585" s="355"/>
      <c r="I585" s="355"/>
      <c r="J585" s="108">
        <f>F585*E585</f>
        <v>17.72</v>
      </c>
      <c r="M585" s="342"/>
      <c r="N585" s="342"/>
      <c r="O585" s="342"/>
      <c r="P585" s="342"/>
      <c r="Q585" s="342"/>
    </row>
    <row r="586" spans="1:17" ht="14.25">
      <c r="A586" s="48"/>
      <c r="B586" s="70"/>
      <c r="C586" s="49"/>
      <c r="D586" s="355"/>
      <c r="E586" s="355">
        <v>13.72</v>
      </c>
      <c r="F586" s="355">
        <v>1.5</v>
      </c>
      <c r="G586" s="355"/>
      <c r="H586" s="355"/>
      <c r="I586" s="355"/>
      <c r="J586" s="108">
        <f>F586*E586</f>
        <v>20.58</v>
      </c>
      <c r="M586" s="342"/>
      <c r="N586" s="342"/>
      <c r="O586" s="342"/>
      <c r="P586" s="342"/>
      <c r="Q586" s="342"/>
    </row>
    <row r="587" spans="1:17" ht="14.25">
      <c r="A587" s="48"/>
      <c r="B587" s="70"/>
      <c r="C587" s="49"/>
      <c r="D587" s="355"/>
      <c r="E587" s="355">
        <v>13.2</v>
      </c>
      <c r="F587" s="355">
        <v>1.5</v>
      </c>
      <c r="G587" s="355"/>
      <c r="H587" s="355"/>
      <c r="I587" s="355"/>
      <c r="J587" s="108">
        <f>F587*E587</f>
        <v>19.8</v>
      </c>
      <c r="M587" s="342"/>
      <c r="N587" s="342"/>
      <c r="O587" s="342"/>
      <c r="P587" s="342"/>
      <c r="Q587" s="342"/>
    </row>
    <row r="588" spans="1:17" ht="14.25">
      <c r="A588" s="48"/>
      <c r="B588" s="70"/>
      <c r="C588" s="49"/>
      <c r="D588" s="355"/>
      <c r="E588" s="355">
        <v>7.37</v>
      </c>
      <c r="F588" s="355">
        <v>4.4</v>
      </c>
      <c r="G588" s="355"/>
      <c r="H588" s="355"/>
      <c r="I588" s="355"/>
      <c r="J588" s="108">
        <f>F588*E588</f>
        <v>32.43</v>
      </c>
      <c r="M588" s="342"/>
      <c r="N588" s="342"/>
      <c r="O588" s="342"/>
      <c r="P588" s="342"/>
      <c r="Q588" s="342"/>
    </row>
    <row r="589" spans="1:17" ht="14.25">
      <c r="A589" s="48"/>
      <c r="B589" s="70" t="s">
        <v>614</v>
      </c>
      <c r="C589" s="49"/>
      <c r="D589" s="355"/>
      <c r="E589" s="355"/>
      <c r="F589" s="355"/>
      <c r="G589" s="355"/>
      <c r="H589" s="355">
        <v>24.76</v>
      </c>
      <c r="I589" s="355"/>
      <c r="J589" s="108">
        <f>H589</f>
        <v>24.76</v>
      </c>
      <c r="M589" s="342"/>
      <c r="N589" s="342"/>
      <c r="O589" s="342"/>
      <c r="P589" s="342"/>
      <c r="Q589" s="342"/>
    </row>
    <row r="590" spans="1:10" ht="14.25">
      <c r="A590" s="48"/>
      <c r="B590" s="57"/>
      <c r="C590" s="55"/>
      <c r="D590" s="347"/>
      <c r="E590" s="347"/>
      <c r="F590" s="347"/>
      <c r="G590" s="347"/>
      <c r="H590" s="347"/>
      <c r="I590" s="348"/>
      <c r="J590" s="110"/>
    </row>
    <row r="591" spans="1:10" ht="14.25">
      <c r="A591" s="58"/>
      <c r="B591" s="52"/>
      <c r="C591" s="59"/>
      <c r="D591" s="353"/>
      <c r="E591" s="353"/>
      <c r="F591" s="353"/>
      <c r="G591" s="353"/>
      <c r="H591" s="353"/>
      <c r="I591" s="354"/>
      <c r="J591" s="111"/>
    </row>
    <row r="592" spans="1:10" ht="28.5">
      <c r="A592" s="61" t="s">
        <v>68</v>
      </c>
      <c r="B592" s="39" t="s">
        <v>593</v>
      </c>
      <c r="C592" s="40" t="s">
        <v>370</v>
      </c>
      <c r="D592" s="352" t="s">
        <v>358</v>
      </c>
      <c r="E592" s="352" t="s">
        <v>359</v>
      </c>
      <c r="F592" s="352" t="s">
        <v>360</v>
      </c>
      <c r="G592" s="352" t="s">
        <v>361</v>
      </c>
      <c r="H592" s="352" t="s">
        <v>362</v>
      </c>
      <c r="I592" s="352" t="s">
        <v>363</v>
      </c>
      <c r="J592" s="92">
        <f>SUM(J594:J619)</f>
        <v>237.4</v>
      </c>
    </row>
    <row r="593" spans="1:10" ht="14.25">
      <c r="A593" s="63"/>
      <c r="B593" s="93" t="s">
        <v>585</v>
      </c>
      <c r="C593" s="64"/>
      <c r="D593" s="358"/>
      <c r="E593" s="358"/>
      <c r="F593" s="358"/>
      <c r="G593" s="358"/>
      <c r="H593" s="358"/>
      <c r="I593" s="358"/>
      <c r="J593" s="113"/>
    </row>
    <row r="594" spans="1:10" ht="29.25" thickBot="1">
      <c r="A594" s="548"/>
      <c r="B594" s="549" t="s">
        <v>518</v>
      </c>
      <c r="C594" s="555"/>
      <c r="D594" s="556">
        <v>1</v>
      </c>
      <c r="E594" s="556">
        <v>13.52</v>
      </c>
      <c r="F594" s="556"/>
      <c r="G594" s="556"/>
      <c r="H594" s="556"/>
      <c r="I594" s="556"/>
      <c r="J594" s="557">
        <f>E594*D594</f>
        <v>13.52</v>
      </c>
    </row>
    <row r="595" spans="1:10" ht="14.25">
      <c r="A595" s="48"/>
      <c r="B595" s="65"/>
      <c r="C595" s="49"/>
      <c r="D595" s="355">
        <v>2</v>
      </c>
      <c r="E595" s="355"/>
      <c r="F595" s="355">
        <v>3.25</v>
      </c>
      <c r="G595" s="355"/>
      <c r="H595" s="355"/>
      <c r="I595" s="355"/>
      <c r="J595" s="108">
        <f>F595*D595</f>
        <v>6.5</v>
      </c>
    </row>
    <row r="596" spans="1:10" ht="14.25">
      <c r="A596" s="48"/>
      <c r="B596" s="54" t="s">
        <v>527</v>
      </c>
      <c r="C596" s="49"/>
      <c r="D596" s="355">
        <v>1</v>
      </c>
      <c r="E596" s="355">
        <v>12.5</v>
      </c>
      <c r="F596" s="355"/>
      <c r="G596" s="355"/>
      <c r="H596" s="355"/>
      <c r="I596" s="355"/>
      <c r="J596" s="108">
        <f>E596*D596</f>
        <v>12.5</v>
      </c>
    </row>
    <row r="597" spans="1:10" ht="14.25">
      <c r="A597" s="48"/>
      <c r="B597" s="54"/>
      <c r="C597" s="49"/>
      <c r="D597" s="355">
        <v>2</v>
      </c>
      <c r="E597" s="355"/>
      <c r="F597" s="355">
        <v>5</v>
      </c>
      <c r="G597" s="355"/>
      <c r="H597" s="355"/>
      <c r="I597" s="355"/>
      <c r="J597" s="108">
        <f>F597*D597</f>
        <v>10</v>
      </c>
    </row>
    <row r="598" spans="1:10" ht="14.25">
      <c r="A598" s="48"/>
      <c r="B598" s="54" t="s">
        <v>529</v>
      </c>
      <c r="C598" s="49"/>
      <c r="D598" s="355">
        <v>1</v>
      </c>
      <c r="E598" s="355">
        <v>10</v>
      </c>
      <c r="F598" s="355"/>
      <c r="G598" s="355"/>
      <c r="H598" s="355"/>
      <c r="I598" s="355"/>
      <c r="J598" s="108">
        <f>E598*D598</f>
        <v>10</v>
      </c>
    </row>
    <row r="599" spans="1:10" ht="14.25">
      <c r="A599" s="48"/>
      <c r="B599" s="54"/>
      <c r="C599" s="49"/>
      <c r="D599" s="355">
        <v>2</v>
      </c>
      <c r="E599" s="355"/>
      <c r="F599" s="355">
        <v>5</v>
      </c>
      <c r="G599" s="355"/>
      <c r="H599" s="355"/>
      <c r="I599" s="355"/>
      <c r="J599" s="108">
        <f>F599*D599</f>
        <v>10</v>
      </c>
    </row>
    <row r="600" spans="1:10" ht="14.25">
      <c r="A600" s="48"/>
      <c r="B600" s="54" t="s">
        <v>586</v>
      </c>
      <c r="C600" s="49"/>
      <c r="D600" s="355">
        <v>1</v>
      </c>
      <c r="E600" s="355">
        <v>2.25</v>
      </c>
      <c r="F600" s="355"/>
      <c r="G600" s="355"/>
      <c r="H600" s="355"/>
      <c r="I600" s="355"/>
      <c r="J600" s="108">
        <f>E600*D600</f>
        <v>2.25</v>
      </c>
    </row>
    <row r="601" spans="1:10" ht="14.25">
      <c r="A601" s="48"/>
      <c r="B601" s="54"/>
      <c r="C601" s="49"/>
      <c r="D601" s="355">
        <v>2</v>
      </c>
      <c r="E601" s="355"/>
      <c r="F601" s="355">
        <v>2.05</v>
      </c>
      <c r="G601" s="355"/>
      <c r="H601" s="355"/>
      <c r="I601" s="355"/>
      <c r="J601" s="108">
        <f>F601*D601</f>
        <v>4.1</v>
      </c>
    </row>
    <row r="602" spans="1:10" ht="14.25">
      <c r="A602" s="48"/>
      <c r="B602" s="54" t="s">
        <v>587</v>
      </c>
      <c r="C602" s="49"/>
      <c r="D602" s="355">
        <v>1</v>
      </c>
      <c r="E602" s="355">
        <v>2.05</v>
      </c>
      <c r="F602" s="355"/>
      <c r="G602" s="355"/>
      <c r="H602" s="355"/>
      <c r="I602" s="355"/>
      <c r="J602" s="108">
        <f>E602*D602</f>
        <v>2.05</v>
      </c>
    </row>
    <row r="603" spans="1:10" ht="14.25">
      <c r="A603" s="48"/>
      <c r="B603" s="54"/>
      <c r="C603" s="49"/>
      <c r="D603" s="355">
        <v>2</v>
      </c>
      <c r="E603" s="355"/>
      <c r="F603" s="355">
        <v>1.55</v>
      </c>
      <c r="G603" s="355"/>
      <c r="H603" s="355"/>
      <c r="I603" s="355"/>
      <c r="J603" s="108">
        <f>F603*D603</f>
        <v>3.1</v>
      </c>
    </row>
    <row r="604" spans="1:10" ht="14.25">
      <c r="A604" s="48"/>
      <c r="B604" s="54" t="s">
        <v>506</v>
      </c>
      <c r="C604" s="49"/>
      <c r="D604" s="355">
        <v>2</v>
      </c>
      <c r="E604" s="355">
        <v>5.75</v>
      </c>
      <c r="F604" s="355"/>
      <c r="G604" s="355"/>
      <c r="H604" s="355"/>
      <c r="I604" s="355"/>
      <c r="J604" s="108">
        <f>E604*D604</f>
        <v>11.5</v>
      </c>
    </row>
    <row r="605" spans="1:10" ht="14.25">
      <c r="A605" s="48"/>
      <c r="B605" s="54"/>
      <c r="C605" s="49"/>
      <c r="D605" s="355">
        <v>1</v>
      </c>
      <c r="E605" s="355"/>
      <c r="F605" s="355">
        <v>4</v>
      </c>
      <c r="G605" s="355"/>
      <c r="H605" s="355"/>
      <c r="I605" s="355"/>
      <c r="J605" s="108">
        <f>F605*D605</f>
        <v>4</v>
      </c>
    </row>
    <row r="606" spans="1:10" ht="14.25">
      <c r="A606" s="48"/>
      <c r="B606" s="54" t="s">
        <v>524</v>
      </c>
      <c r="C606" s="49"/>
      <c r="D606" s="355">
        <v>1</v>
      </c>
      <c r="E606" s="355">
        <v>7.58</v>
      </c>
      <c r="F606" s="355"/>
      <c r="G606" s="355"/>
      <c r="H606" s="355"/>
      <c r="I606" s="355"/>
      <c r="J606" s="108">
        <f>E606*D606</f>
        <v>7.58</v>
      </c>
    </row>
    <row r="607" spans="1:10" ht="14.25">
      <c r="A607" s="48"/>
      <c r="B607" s="54"/>
      <c r="C607" s="49"/>
      <c r="D607" s="355">
        <v>2</v>
      </c>
      <c r="E607" s="355"/>
      <c r="F607" s="355">
        <v>3.7</v>
      </c>
      <c r="G607" s="355"/>
      <c r="H607" s="355"/>
      <c r="I607" s="355"/>
      <c r="J607" s="108">
        <f>F607*D607</f>
        <v>7.4</v>
      </c>
    </row>
    <row r="608" spans="1:10" ht="14.25">
      <c r="A608" s="48"/>
      <c r="B608" s="54" t="s">
        <v>519</v>
      </c>
      <c r="C608" s="49"/>
      <c r="D608" s="355">
        <v>1</v>
      </c>
      <c r="E608" s="355">
        <v>7.38</v>
      </c>
      <c r="F608" s="355"/>
      <c r="G608" s="355"/>
      <c r="H608" s="355"/>
      <c r="I608" s="355"/>
      <c r="J608" s="108">
        <f>E608*D608</f>
        <v>7.38</v>
      </c>
    </row>
    <row r="609" spans="1:10" ht="14.25">
      <c r="A609" s="48"/>
      <c r="B609" s="54"/>
      <c r="C609" s="49"/>
      <c r="D609" s="355">
        <v>2</v>
      </c>
      <c r="E609" s="355"/>
      <c r="F609" s="355">
        <v>3.53</v>
      </c>
      <c r="G609" s="355"/>
      <c r="H609" s="355"/>
      <c r="I609" s="355"/>
      <c r="J609" s="108">
        <f>F609*D609</f>
        <v>7.06</v>
      </c>
    </row>
    <row r="610" spans="1:10" ht="14.25">
      <c r="A610" s="48"/>
      <c r="B610" s="54" t="s">
        <v>589</v>
      </c>
      <c r="C610" s="49"/>
      <c r="D610" s="355">
        <v>1</v>
      </c>
      <c r="E610" s="355">
        <v>7.58</v>
      </c>
      <c r="F610" s="355"/>
      <c r="G610" s="355"/>
      <c r="H610" s="355"/>
      <c r="I610" s="355"/>
      <c r="J610" s="108">
        <f>E610*D610</f>
        <v>7.58</v>
      </c>
    </row>
    <row r="611" spans="1:10" ht="14.25">
      <c r="A611" s="48"/>
      <c r="B611" s="54"/>
      <c r="C611" s="49"/>
      <c r="D611" s="355">
        <v>1</v>
      </c>
      <c r="E611" s="355">
        <v>4.3</v>
      </c>
      <c r="F611" s="355"/>
      <c r="G611" s="355"/>
      <c r="H611" s="355"/>
      <c r="I611" s="355"/>
      <c r="J611" s="108">
        <f>E611*D611</f>
        <v>4.3</v>
      </c>
    </row>
    <row r="612" spans="1:10" ht="14.25">
      <c r="A612" s="48"/>
      <c r="B612" s="54"/>
      <c r="C612" s="49"/>
      <c r="D612" s="355">
        <v>1</v>
      </c>
      <c r="E612" s="355"/>
      <c r="F612" s="355">
        <v>2</v>
      </c>
      <c r="G612" s="355"/>
      <c r="H612" s="355"/>
      <c r="I612" s="355"/>
      <c r="J612" s="108">
        <f>F612*D612</f>
        <v>2</v>
      </c>
    </row>
    <row r="613" spans="1:10" ht="14.25">
      <c r="A613" s="48"/>
      <c r="B613" s="54"/>
      <c r="C613" s="49"/>
      <c r="D613" s="355">
        <v>1</v>
      </c>
      <c r="E613" s="355"/>
      <c r="F613" s="355">
        <v>3.88</v>
      </c>
      <c r="G613" s="355"/>
      <c r="H613" s="355"/>
      <c r="I613" s="355"/>
      <c r="J613" s="108">
        <f>F613*D613</f>
        <v>3.88</v>
      </c>
    </row>
    <row r="614" spans="1:10" ht="14.25">
      <c r="A614" s="48"/>
      <c r="B614" s="54" t="s">
        <v>588</v>
      </c>
      <c r="C614" s="49"/>
      <c r="D614" s="355">
        <v>1</v>
      </c>
      <c r="E614" s="355">
        <v>3.25</v>
      </c>
      <c r="F614" s="355"/>
      <c r="G614" s="355"/>
      <c r="H614" s="355"/>
      <c r="I614" s="355"/>
      <c r="J614" s="108">
        <f>E614*D614</f>
        <v>3.25</v>
      </c>
    </row>
    <row r="615" spans="1:10" ht="14.25">
      <c r="A615" s="48"/>
      <c r="B615" s="54"/>
      <c r="C615" s="49"/>
      <c r="D615" s="355">
        <v>2</v>
      </c>
      <c r="E615" s="355"/>
      <c r="F615" s="355">
        <v>1.33</v>
      </c>
      <c r="G615" s="355"/>
      <c r="H615" s="355"/>
      <c r="I615" s="355"/>
      <c r="J615" s="108">
        <f>F615*D615</f>
        <v>2.66</v>
      </c>
    </row>
    <row r="616" spans="1:10" ht="14.25">
      <c r="A616" s="48"/>
      <c r="B616" s="70" t="s">
        <v>1015</v>
      </c>
      <c r="C616" s="49"/>
      <c r="D616" s="355">
        <v>1</v>
      </c>
      <c r="E616" s="355">
        <v>11.9</v>
      </c>
      <c r="F616" s="355"/>
      <c r="G616" s="355"/>
      <c r="H616" s="355"/>
      <c r="I616" s="355"/>
      <c r="J616" s="108">
        <f>E616*D616</f>
        <v>11.9</v>
      </c>
    </row>
    <row r="617" spans="1:10" ht="14.25">
      <c r="A617" s="48"/>
      <c r="B617" s="70"/>
      <c r="C617" s="49"/>
      <c r="D617" s="355">
        <v>2</v>
      </c>
      <c r="E617" s="355"/>
      <c r="F617" s="355">
        <v>5.13</v>
      </c>
      <c r="G617" s="355"/>
      <c r="H617" s="355"/>
      <c r="I617" s="355"/>
      <c r="J617" s="108">
        <f>F617*D617</f>
        <v>10.26</v>
      </c>
    </row>
    <row r="618" spans="1:10" ht="42.75">
      <c r="A618" s="48"/>
      <c r="B618" s="70" t="s">
        <v>1016</v>
      </c>
      <c r="C618" s="49"/>
      <c r="D618" s="355">
        <v>2</v>
      </c>
      <c r="E618" s="355">
        <v>30.69</v>
      </c>
      <c r="F618" s="355"/>
      <c r="G618" s="355"/>
      <c r="H618" s="355"/>
      <c r="I618" s="355"/>
      <c r="J618" s="108">
        <f>E618*D618</f>
        <v>61.38</v>
      </c>
    </row>
    <row r="619" spans="1:10" ht="14.25">
      <c r="A619" s="48"/>
      <c r="B619" s="70"/>
      <c r="C619" s="49"/>
      <c r="D619" s="355">
        <v>1</v>
      </c>
      <c r="E619" s="355"/>
      <c r="F619" s="355">
        <v>11.25</v>
      </c>
      <c r="G619" s="355"/>
      <c r="H619" s="355"/>
      <c r="I619" s="355"/>
      <c r="J619" s="108">
        <f>F619*D619</f>
        <v>11.25</v>
      </c>
    </row>
    <row r="620" spans="1:10" ht="14.25">
      <c r="A620" s="48"/>
      <c r="B620" s="57"/>
      <c r="C620" s="55"/>
      <c r="D620" s="347"/>
      <c r="E620" s="347"/>
      <c r="F620" s="347"/>
      <c r="G620" s="347"/>
      <c r="H620" s="347"/>
      <c r="I620" s="348"/>
      <c r="J620" s="110"/>
    </row>
    <row r="621" spans="1:10" ht="14.25">
      <c r="A621" s="58"/>
      <c r="B621" s="52"/>
      <c r="C621" s="59"/>
      <c r="D621" s="353"/>
      <c r="E621" s="353"/>
      <c r="F621" s="353"/>
      <c r="G621" s="353"/>
      <c r="H621" s="353"/>
      <c r="I621" s="354"/>
      <c r="J621" s="111"/>
    </row>
    <row r="622" spans="1:10" ht="28.5">
      <c r="A622" s="61" t="s">
        <v>137</v>
      </c>
      <c r="B622" s="39" t="s">
        <v>594</v>
      </c>
      <c r="C622" s="40" t="s">
        <v>370</v>
      </c>
      <c r="D622" s="352" t="s">
        <v>358</v>
      </c>
      <c r="E622" s="352" t="s">
        <v>359</v>
      </c>
      <c r="F622" s="352" t="s">
        <v>360</v>
      </c>
      <c r="G622" s="352" t="s">
        <v>361</v>
      </c>
      <c r="H622" s="352" t="s">
        <v>362</v>
      </c>
      <c r="I622" s="352" t="s">
        <v>363</v>
      </c>
      <c r="J622" s="92">
        <f>SUM(J624:J636)</f>
        <v>176.74</v>
      </c>
    </row>
    <row r="623" spans="1:10" ht="14.25">
      <c r="A623" s="63"/>
      <c r="B623" s="93" t="s">
        <v>585</v>
      </c>
      <c r="C623" s="64"/>
      <c r="D623" s="358"/>
      <c r="E623" s="358"/>
      <c r="F623" s="358"/>
      <c r="G623" s="358"/>
      <c r="H623" s="358"/>
      <c r="I623" s="358"/>
      <c r="J623" s="113"/>
    </row>
    <row r="624" spans="1:10" ht="28.5">
      <c r="A624" s="48"/>
      <c r="B624" s="70" t="s">
        <v>518</v>
      </c>
      <c r="C624" s="49"/>
      <c r="D624" s="355"/>
      <c r="E624" s="355">
        <v>13.52</v>
      </c>
      <c r="F624" s="355"/>
      <c r="G624" s="355"/>
      <c r="H624" s="355"/>
      <c r="I624" s="355"/>
      <c r="J624" s="108">
        <f>E624</f>
        <v>13.52</v>
      </c>
    </row>
    <row r="625" spans="1:10" ht="14.25">
      <c r="A625" s="48"/>
      <c r="B625" s="54" t="s">
        <v>527</v>
      </c>
      <c r="C625" s="49"/>
      <c r="D625" s="355"/>
      <c r="E625" s="355">
        <v>12.5</v>
      </c>
      <c r="F625" s="355"/>
      <c r="G625" s="355"/>
      <c r="H625" s="355"/>
      <c r="I625" s="355"/>
      <c r="J625" s="108">
        <f aca="true" t="shared" si="11" ref="J625:J635">E625</f>
        <v>12.5</v>
      </c>
    </row>
    <row r="626" spans="1:10" ht="14.25">
      <c r="A626" s="48"/>
      <c r="B626" s="54" t="s">
        <v>529</v>
      </c>
      <c r="C626" s="49"/>
      <c r="D626" s="355"/>
      <c r="E626" s="355">
        <v>10</v>
      </c>
      <c r="F626" s="355"/>
      <c r="G626" s="355"/>
      <c r="H626" s="355"/>
      <c r="I626" s="355"/>
      <c r="J626" s="108">
        <f t="shared" si="11"/>
        <v>10</v>
      </c>
    </row>
    <row r="627" spans="1:10" ht="14.25">
      <c r="A627" s="48"/>
      <c r="B627" s="54" t="s">
        <v>586</v>
      </c>
      <c r="C627" s="49"/>
      <c r="D627" s="355"/>
      <c r="E627" s="355">
        <v>2.25</v>
      </c>
      <c r="F627" s="355"/>
      <c r="G627" s="355"/>
      <c r="H627" s="355"/>
      <c r="I627" s="355"/>
      <c r="J627" s="108">
        <f t="shared" si="11"/>
        <v>2.25</v>
      </c>
    </row>
    <row r="628" spans="1:10" ht="14.25">
      <c r="A628" s="48"/>
      <c r="B628" s="54" t="s">
        <v>587</v>
      </c>
      <c r="C628" s="49"/>
      <c r="D628" s="355"/>
      <c r="E628" s="355">
        <v>2.05</v>
      </c>
      <c r="F628" s="355"/>
      <c r="G628" s="355"/>
      <c r="H628" s="355"/>
      <c r="I628" s="355"/>
      <c r="J628" s="108">
        <f t="shared" si="11"/>
        <v>2.05</v>
      </c>
    </row>
    <row r="629" spans="1:10" ht="14.25">
      <c r="A629" s="48"/>
      <c r="B629" s="54" t="s">
        <v>506</v>
      </c>
      <c r="C629" s="49"/>
      <c r="D629" s="355"/>
      <c r="E629" s="355">
        <v>4</v>
      </c>
      <c r="F629" s="355"/>
      <c r="G629" s="355"/>
      <c r="H629" s="355"/>
      <c r="I629" s="355"/>
      <c r="J629" s="108">
        <f t="shared" si="11"/>
        <v>4</v>
      </c>
    </row>
    <row r="630" spans="1:10" ht="14.25">
      <c r="A630" s="48"/>
      <c r="B630" s="54" t="s">
        <v>524</v>
      </c>
      <c r="C630" s="49"/>
      <c r="D630" s="355"/>
      <c r="E630" s="355">
        <v>7.58</v>
      </c>
      <c r="F630" s="355"/>
      <c r="G630" s="355"/>
      <c r="H630" s="355"/>
      <c r="I630" s="355"/>
      <c r="J630" s="108">
        <f t="shared" si="11"/>
        <v>7.58</v>
      </c>
    </row>
    <row r="631" spans="1:10" ht="14.25">
      <c r="A631" s="48"/>
      <c r="B631" s="54" t="s">
        <v>519</v>
      </c>
      <c r="C631" s="49"/>
      <c r="D631" s="355"/>
      <c r="E631" s="355">
        <v>7.38</v>
      </c>
      <c r="F631" s="355"/>
      <c r="G631" s="355"/>
      <c r="H631" s="355"/>
      <c r="I631" s="355"/>
      <c r="J631" s="108">
        <f t="shared" si="11"/>
        <v>7.38</v>
      </c>
    </row>
    <row r="632" spans="1:10" ht="14.25">
      <c r="A632" s="48"/>
      <c r="B632" s="54" t="s">
        <v>589</v>
      </c>
      <c r="C632" s="49"/>
      <c r="D632" s="355"/>
      <c r="E632" s="355">
        <v>7.58</v>
      </c>
      <c r="F632" s="355"/>
      <c r="G632" s="355"/>
      <c r="H632" s="355"/>
      <c r="I632" s="355"/>
      <c r="J632" s="108">
        <f t="shared" si="11"/>
        <v>7.58</v>
      </c>
    </row>
    <row r="633" spans="1:10" ht="14.25">
      <c r="A633" s="48"/>
      <c r="B633" s="54"/>
      <c r="C633" s="49"/>
      <c r="D633" s="355"/>
      <c r="E633" s="355">
        <v>3.5</v>
      </c>
      <c r="F633" s="355"/>
      <c r="G633" s="355"/>
      <c r="H633" s="355"/>
      <c r="I633" s="355"/>
      <c r="J633" s="108">
        <f t="shared" si="11"/>
        <v>3.5</v>
      </c>
    </row>
    <row r="634" spans="1:10" ht="14.25">
      <c r="A634" s="48"/>
      <c r="B634" s="54"/>
      <c r="C634" s="49"/>
      <c r="D634" s="355"/>
      <c r="E634" s="355">
        <v>1.73</v>
      </c>
      <c r="F634" s="355"/>
      <c r="G634" s="355"/>
      <c r="H634" s="355"/>
      <c r="I634" s="355"/>
      <c r="J634" s="108">
        <f t="shared" si="11"/>
        <v>1.73</v>
      </c>
    </row>
    <row r="635" spans="1:10" ht="14.25">
      <c r="A635" s="48"/>
      <c r="B635" s="54" t="s">
        <v>588</v>
      </c>
      <c r="C635" s="49"/>
      <c r="D635" s="355"/>
      <c r="E635" s="355">
        <v>3.25</v>
      </c>
      <c r="F635" s="355"/>
      <c r="G635" s="355"/>
      <c r="H635" s="355"/>
      <c r="I635" s="355"/>
      <c r="J635" s="108">
        <f t="shared" si="11"/>
        <v>3.25</v>
      </c>
    </row>
    <row r="636" spans="1:10" ht="14.25">
      <c r="A636" s="48"/>
      <c r="B636" s="70" t="s">
        <v>1017</v>
      </c>
      <c r="C636" s="49"/>
      <c r="D636" s="355">
        <v>2</v>
      </c>
      <c r="E636" s="355">
        <v>50.7</v>
      </c>
      <c r="F636" s="355"/>
      <c r="G636" s="355"/>
      <c r="H636" s="355"/>
      <c r="I636" s="355"/>
      <c r="J636" s="108">
        <f>E636*D636</f>
        <v>101.4</v>
      </c>
    </row>
    <row r="637" spans="1:10" ht="14.25">
      <c r="A637" s="48"/>
      <c r="B637" s="54"/>
      <c r="C637" s="55"/>
      <c r="D637" s="347"/>
      <c r="E637" s="347"/>
      <c r="F637" s="347"/>
      <c r="G637" s="347"/>
      <c r="H637" s="347"/>
      <c r="I637" s="348"/>
      <c r="J637" s="110"/>
    </row>
    <row r="638" spans="1:10" ht="14.25">
      <c r="A638" s="58"/>
      <c r="B638" s="52"/>
      <c r="C638" s="59"/>
      <c r="D638" s="353"/>
      <c r="E638" s="353"/>
      <c r="F638" s="353"/>
      <c r="G638" s="353"/>
      <c r="H638" s="353"/>
      <c r="I638" s="354"/>
      <c r="J638" s="111"/>
    </row>
    <row r="639" spans="1:10" ht="28.5">
      <c r="A639" s="61" t="s">
        <v>592</v>
      </c>
      <c r="B639" s="39" t="s">
        <v>596</v>
      </c>
      <c r="C639" s="40" t="s">
        <v>370</v>
      </c>
      <c r="D639" s="352" t="s">
        <v>358</v>
      </c>
      <c r="E639" s="352" t="s">
        <v>359</v>
      </c>
      <c r="F639" s="352" t="s">
        <v>360</v>
      </c>
      <c r="G639" s="352" t="s">
        <v>361</v>
      </c>
      <c r="H639" s="352" t="s">
        <v>362</v>
      </c>
      <c r="I639" s="352" t="s">
        <v>363</v>
      </c>
      <c r="J639" s="92">
        <f>SUM(J641:J658)</f>
        <v>182.17</v>
      </c>
    </row>
    <row r="640" spans="1:10" ht="14.25">
      <c r="A640" s="63"/>
      <c r="B640" s="93" t="s">
        <v>585</v>
      </c>
      <c r="C640" s="64"/>
      <c r="D640" s="358"/>
      <c r="E640" s="358"/>
      <c r="F640" s="358"/>
      <c r="G640" s="358"/>
      <c r="H640" s="358"/>
      <c r="I640" s="358"/>
      <c r="J640" s="113"/>
    </row>
    <row r="641" spans="1:10" ht="28.5">
      <c r="A641" s="48"/>
      <c r="B641" s="70" t="s">
        <v>518</v>
      </c>
      <c r="C641" s="49"/>
      <c r="D641" s="355">
        <v>2</v>
      </c>
      <c r="E641" s="355">
        <v>13.92</v>
      </c>
      <c r="F641" s="355"/>
      <c r="G641" s="355"/>
      <c r="H641" s="355"/>
      <c r="I641" s="355"/>
      <c r="J641" s="108">
        <f>D641*E641</f>
        <v>27.84</v>
      </c>
    </row>
    <row r="642" spans="1:10" ht="14.25">
      <c r="A642" s="48"/>
      <c r="B642" s="70"/>
      <c r="C642" s="49"/>
      <c r="D642" s="355">
        <v>2</v>
      </c>
      <c r="E642" s="355"/>
      <c r="F642" s="355">
        <v>3.2</v>
      </c>
      <c r="G642" s="355"/>
      <c r="H642" s="355"/>
      <c r="I642" s="355"/>
      <c r="J642" s="108">
        <f>F642*D642</f>
        <v>6.4</v>
      </c>
    </row>
    <row r="643" spans="1:10" ht="14.25">
      <c r="A643" s="48"/>
      <c r="B643" s="54" t="s">
        <v>527</v>
      </c>
      <c r="C643" s="49"/>
      <c r="D643" s="355">
        <v>2</v>
      </c>
      <c r="E643" s="355">
        <v>12.9</v>
      </c>
      <c r="F643" s="355"/>
      <c r="G643" s="355"/>
      <c r="H643" s="355"/>
      <c r="I643" s="355"/>
      <c r="J643" s="108">
        <f>D643*E643</f>
        <v>25.8</v>
      </c>
    </row>
    <row r="644" spans="1:10" ht="14.25">
      <c r="A644" s="48"/>
      <c r="B644" s="54"/>
      <c r="C644" s="49"/>
      <c r="D644" s="355">
        <v>2</v>
      </c>
      <c r="E644" s="355"/>
      <c r="F644" s="355">
        <v>5</v>
      </c>
      <c r="G644" s="355"/>
      <c r="H644" s="355"/>
      <c r="I644" s="355"/>
      <c r="J644" s="108">
        <f>F644*D644</f>
        <v>10</v>
      </c>
    </row>
    <row r="645" spans="1:10" ht="14.25">
      <c r="A645" s="48"/>
      <c r="B645" s="54" t="s">
        <v>529</v>
      </c>
      <c r="C645" s="49"/>
      <c r="D645" s="355">
        <v>2</v>
      </c>
      <c r="E645" s="355">
        <v>10.4</v>
      </c>
      <c r="F645" s="355"/>
      <c r="G645" s="355"/>
      <c r="H645" s="355"/>
      <c r="I645" s="355"/>
      <c r="J645" s="108">
        <f>D645*E645</f>
        <v>20.8</v>
      </c>
    </row>
    <row r="646" spans="1:10" ht="14.25">
      <c r="A646" s="48"/>
      <c r="B646" s="54"/>
      <c r="C646" s="49"/>
      <c r="D646" s="355">
        <v>2</v>
      </c>
      <c r="E646" s="355"/>
      <c r="F646" s="355">
        <v>4.95</v>
      </c>
      <c r="G646" s="355"/>
      <c r="H646" s="355"/>
      <c r="I646" s="355"/>
      <c r="J646" s="108">
        <f>F646*D646</f>
        <v>9.9</v>
      </c>
    </row>
    <row r="647" spans="1:10" ht="14.25">
      <c r="A647" s="48"/>
      <c r="B647" s="54" t="s">
        <v>586</v>
      </c>
      <c r="C647" s="49"/>
      <c r="D647" s="355">
        <v>2</v>
      </c>
      <c r="E647" s="355">
        <v>2.65</v>
      </c>
      <c r="F647" s="355"/>
      <c r="G647" s="355"/>
      <c r="H647" s="355"/>
      <c r="I647" s="355"/>
      <c r="J647" s="108">
        <f>D647*E647</f>
        <v>5.3</v>
      </c>
    </row>
    <row r="648" spans="1:10" ht="14.25">
      <c r="A648" s="48"/>
      <c r="B648" s="54"/>
      <c r="C648" s="49"/>
      <c r="D648" s="355">
        <v>2</v>
      </c>
      <c r="E648" s="355"/>
      <c r="F648" s="355">
        <v>2.05</v>
      </c>
      <c r="G648" s="355"/>
      <c r="H648" s="355"/>
      <c r="I648" s="355"/>
      <c r="J648" s="108">
        <f>F648*D648</f>
        <v>4.1</v>
      </c>
    </row>
    <row r="649" spans="1:10" ht="14.25">
      <c r="A649" s="48"/>
      <c r="B649" s="54" t="s">
        <v>587</v>
      </c>
      <c r="C649" s="49"/>
      <c r="D649" s="355">
        <v>2</v>
      </c>
      <c r="E649" s="355">
        <v>2.45</v>
      </c>
      <c r="F649" s="355"/>
      <c r="G649" s="355"/>
      <c r="H649" s="355"/>
      <c r="I649" s="355"/>
      <c r="J649" s="108">
        <f>D649*E649</f>
        <v>4.9</v>
      </c>
    </row>
    <row r="650" spans="1:10" ht="14.25">
      <c r="A650" s="48"/>
      <c r="B650" s="54"/>
      <c r="C650" s="49"/>
      <c r="D650" s="355">
        <v>2</v>
      </c>
      <c r="E650" s="355"/>
      <c r="F650" s="355">
        <v>1.65</v>
      </c>
      <c r="G650" s="355"/>
      <c r="H650" s="355"/>
      <c r="I650" s="355"/>
      <c r="J650" s="108">
        <f>F650*D650</f>
        <v>3.3</v>
      </c>
    </row>
    <row r="651" spans="1:10" ht="14.25">
      <c r="A651" s="48"/>
      <c r="B651" s="54" t="s">
        <v>506</v>
      </c>
      <c r="C651" s="49"/>
      <c r="D651" s="355">
        <v>2</v>
      </c>
      <c r="E651" s="355">
        <v>6.15</v>
      </c>
      <c r="F651" s="355"/>
      <c r="G651" s="355"/>
      <c r="H651" s="355"/>
      <c r="I651" s="355"/>
      <c r="J651" s="108">
        <f>D651*E651</f>
        <v>12.3</v>
      </c>
    </row>
    <row r="652" spans="1:10" ht="14.25">
      <c r="A652" s="48"/>
      <c r="B652" s="54"/>
      <c r="C652" s="49"/>
      <c r="D652" s="355">
        <v>2</v>
      </c>
      <c r="E652" s="355"/>
      <c r="F652" s="355">
        <v>4</v>
      </c>
      <c r="G652" s="355"/>
      <c r="H652" s="355"/>
      <c r="I652" s="355"/>
      <c r="J652" s="108">
        <f>F652*D652</f>
        <v>8</v>
      </c>
    </row>
    <row r="653" spans="1:10" ht="14.25">
      <c r="A653" s="48"/>
      <c r="B653" s="54" t="s">
        <v>524</v>
      </c>
      <c r="C653" s="49"/>
      <c r="D653" s="355">
        <v>2</v>
      </c>
      <c r="E653" s="355">
        <v>7.58</v>
      </c>
      <c r="F653" s="355"/>
      <c r="G653" s="355"/>
      <c r="H653" s="355"/>
      <c r="I653" s="355"/>
      <c r="J653" s="108">
        <f>D653*E653</f>
        <v>15.16</v>
      </c>
    </row>
    <row r="654" spans="1:10" ht="14.25">
      <c r="A654" s="48"/>
      <c r="B654" s="54" t="s">
        <v>519</v>
      </c>
      <c r="C654" s="49"/>
      <c r="D654" s="355"/>
      <c r="E654" s="355">
        <v>7.7</v>
      </c>
      <c r="F654" s="355"/>
      <c r="G654" s="355"/>
      <c r="H654" s="355"/>
      <c r="I654" s="355"/>
      <c r="J654" s="108">
        <f>E654</f>
        <v>7.7</v>
      </c>
    </row>
    <row r="655" spans="1:10" ht="14.25">
      <c r="A655" s="48"/>
      <c r="B655" s="54"/>
      <c r="C655" s="49"/>
      <c r="D655" s="355"/>
      <c r="E655" s="355">
        <v>7.38</v>
      </c>
      <c r="F655" s="355"/>
      <c r="G655" s="355"/>
      <c r="H655" s="355"/>
      <c r="I655" s="355"/>
      <c r="J655" s="108">
        <f>E655</f>
        <v>7.38</v>
      </c>
    </row>
    <row r="656" spans="1:10" ht="14.25">
      <c r="A656" s="48"/>
      <c r="B656" s="54"/>
      <c r="C656" s="49"/>
      <c r="D656" s="355"/>
      <c r="E656" s="355">
        <v>3.53</v>
      </c>
      <c r="F656" s="355"/>
      <c r="G656" s="355"/>
      <c r="H656" s="355"/>
      <c r="I656" s="355"/>
      <c r="J656" s="108">
        <f>E656</f>
        <v>3.53</v>
      </c>
    </row>
    <row r="657" spans="1:10" ht="14.25">
      <c r="A657" s="48"/>
      <c r="B657" s="54" t="s">
        <v>588</v>
      </c>
      <c r="C657" s="49"/>
      <c r="D657" s="355">
        <v>2</v>
      </c>
      <c r="E657" s="355">
        <v>3.55</v>
      </c>
      <c r="F657" s="355"/>
      <c r="G657" s="355"/>
      <c r="H657" s="355"/>
      <c r="I657" s="355"/>
      <c r="J657" s="108">
        <f>D657*E657</f>
        <v>7.1</v>
      </c>
    </row>
    <row r="658" spans="1:10" ht="14.25">
      <c r="A658" s="48"/>
      <c r="B658" s="54"/>
      <c r="C658" s="49"/>
      <c r="D658" s="355">
        <v>2</v>
      </c>
      <c r="E658" s="355"/>
      <c r="F658" s="355">
        <v>1.33</v>
      </c>
      <c r="G658" s="355"/>
      <c r="H658" s="355"/>
      <c r="I658" s="355"/>
      <c r="J658" s="108">
        <f>F658*D658</f>
        <v>2.66</v>
      </c>
    </row>
    <row r="659" spans="1:10" ht="14.25">
      <c r="A659" s="48"/>
      <c r="B659" s="57"/>
      <c r="C659" s="55"/>
      <c r="D659" s="347"/>
      <c r="E659" s="347"/>
      <c r="F659" s="347"/>
      <c r="G659" s="347"/>
      <c r="H659" s="347"/>
      <c r="I659" s="348"/>
      <c r="J659" s="110"/>
    </row>
    <row r="660" spans="1:10" ht="15" thickBot="1">
      <c r="A660" s="88"/>
      <c r="B660" s="89"/>
      <c r="C660" s="90"/>
      <c r="D660" s="380"/>
      <c r="E660" s="380"/>
      <c r="F660" s="380"/>
      <c r="G660" s="380"/>
      <c r="H660" s="380"/>
      <c r="I660" s="381"/>
      <c r="J660" s="120"/>
    </row>
    <row r="661" spans="1:10" ht="15">
      <c r="A661" s="569" t="s">
        <v>69</v>
      </c>
      <c r="B661" s="570" t="s">
        <v>138</v>
      </c>
      <c r="C661" s="571"/>
      <c r="D661" s="572"/>
      <c r="E661" s="572"/>
      <c r="F661" s="572"/>
      <c r="G661" s="572"/>
      <c r="H661" s="572"/>
      <c r="I661" s="572"/>
      <c r="J661" s="573"/>
    </row>
    <row r="662" spans="1:10" ht="42.75">
      <c r="A662" s="61" t="s">
        <v>70</v>
      </c>
      <c r="B662" s="39" t="s">
        <v>597</v>
      </c>
      <c r="C662" s="40" t="s">
        <v>366</v>
      </c>
      <c r="D662" s="352" t="s">
        <v>358</v>
      </c>
      <c r="E662" s="352" t="s">
        <v>359</v>
      </c>
      <c r="F662" s="352" t="s">
        <v>360</v>
      </c>
      <c r="G662" s="352" t="s">
        <v>361</v>
      </c>
      <c r="H662" s="352" t="s">
        <v>362</v>
      </c>
      <c r="I662" s="352" t="s">
        <v>363</v>
      </c>
      <c r="J662" s="92">
        <f>SUM(J664:J671)</f>
        <v>2566.25</v>
      </c>
    </row>
    <row r="663" spans="1:10" ht="14.25">
      <c r="A663" s="63"/>
      <c r="B663" s="70"/>
      <c r="C663" s="64"/>
      <c r="D663" s="358"/>
      <c r="E663" s="358"/>
      <c r="F663" s="358"/>
      <c r="G663" s="358"/>
      <c r="H663" s="358"/>
      <c r="I663" s="358"/>
      <c r="J663" s="113"/>
    </row>
    <row r="664" spans="1:10" ht="28.5">
      <c r="A664" s="48"/>
      <c r="B664" s="70" t="s">
        <v>598</v>
      </c>
      <c r="C664" s="49"/>
      <c r="D664" s="355">
        <v>2</v>
      </c>
      <c r="E664" s="355"/>
      <c r="F664" s="355"/>
      <c r="G664" s="355"/>
      <c r="H664" s="355">
        <f>J395</f>
        <v>644.87</v>
      </c>
      <c r="I664" s="355"/>
      <c r="J664" s="108">
        <f>H664*D664</f>
        <v>1289.74</v>
      </c>
    </row>
    <row r="665" spans="1:10" ht="28.5">
      <c r="A665" s="48"/>
      <c r="B665" s="70" t="s">
        <v>599</v>
      </c>
      <c r="C665" s="49"/>
      <c r="D665" s="355">
        <v>2</v>
      </c>
      <c r="E665" s="355"/>
      <c r="F665" s="355"/>
      <c r="G665" s="355"/>
      <c r="H665" s="355">
        <f>J425</f>
        <v>377.23</v>
      </c>
      <c r="I665" s="355"/>
      <c r="J665" s="108">
        <f>H665*D665</f>
        <v>754.46</v>
      </c>
    </row>
    <row r="666" spans="1:10" ht="14.25">
      <c r="A666" s="48"/>
      <c r="B666" s="70" t="s">
        <v>608</v>
      </c>
      <c r="C666" s="49"/>
      <c r="D666" s="355">
        <v>2</v>
      </c>
      <c r="E666" s="355">
        <v>4.1</v>
      </c>
      <c r="F666" s="355"/>
      <c r="G666" s="355">
        <v>2.85</v>
      </c>
      <c r="H666" s="355"/>
      <c r="I666" s="355"/>
      <c r="J666" s="110">
        <f>G666*E666*D666</f>
        <v>23.37</v>
      </c>
    </row>
    <row r="667" spans="1:10" ht="14.25">
      <c r="A667" s="48"/>
      <c r="B667" s="70"/>
      <c r="C667" s="49"/>
      <c r="D667" s="355">
        <v>2</v>
      </c>
      <c r="E667" s="355"/>
      <c r="F667" s="355">
        <v>4.95</v>
      </c>
      <c r="G667" s="355">
        <v>2.85</v>
      </c>
      <c r="H667" s="355"/>
      <c r="I667" s="355"/>
      <c r="J667" s="110">
        <f>G667*F667*D667</f>
        <v>28.22</v>
      </c>
    </row>
    <row r="668" spans="1:10" ht="14.25">
      <c r="A668" s="48"/>
      <c r="B668" s="70"/>
      <c r="C668" s="49"/>
      <c r="D668" s="355">
        <v>2</v>
      </c>
      <c r="E668" s="355">
        <v>2.38</v>
      </c>
      <c r="F668" s="355"/>
      <c r="G668" s="355">
        <v>2.85</v>
      </c>
      <c r="H668" s="355"/>
      <c r="I668" s="355"/>
      <c r="J668" s="110">
        <f>G668*E668*D668</f>
        <v>13.57</v>
      </c>
    </row>
    <row r="669" spans="1:10" ht="14.25">
      <c r="A669" s="48"/>
      <c r="B669" s="70"/>
      <c r="C669" s="49"/>
      <c r="D669" s="355">
        <v>1</v>
      </c>
      <c r="E669" s="355"/>
      <c r="F669" s="355">
        <v>1.2</v>
      </c>
      <c r="G669" s="355">
        <v>2.85</v>
      </c>
      <c r="H669" s="355"/>
      <c r="I669" s="355"/>
      <c r="J669" s="110">
        <f>G669*F669*D669</f>
        <v>3.42</v>
      </c>
    </row>
    <row r="670" spans="1:10" ht="14.25">
      <c r="A670" s="48"/>
      <c r="B670" s="70" t="s">
        <v>793</v>
      </c>
      <c r="C670" s="49"/>
      <c r="D670" s="355"/>
      <c r="E670" s="355"/>
      <c r="F670" s="355"/>
      <c r="G670" s="355"/>
      <c r="H670" s="355">
        <f>J367</f>
        <v>353.47</v>
      </c>
      <c r="I670" s="355"/>
      <c r="J670" s="110">
        <f>H670</f>
        <v>353.47</v>
      </c>
    </row>
    <row r="671" spans="1:10" ht="28.5">
      <c r="A671" s="48"/>
      <c r="B671" s="70" t="s">
        <v>610</v>
      </c>
      <c r="C671" s="49"/>
      <c r="D671" s="355"/>
      <c r="E671" s="355"/>
      <c r="F671" s="355"/>
      <c r="G671" s="355"/>
      <c r="H671" s="355">
        <v>100</v>
      </c>
      <c r="I671" s="355"/>
      <c r="J671" s="110">
        <f>H671</f>
        <v>100</v>
      </c>
    </row>
    <row r="672" spans="1:10" ht="14.25">
      <c r="A672" s="48"/>
      <c r="B672" s="70"/>
      <c r="C672" s="49"/>
      <c r="D672" s="355"/>
      <c r="E672" s="355"/>
      <c r="F672" s="355"/>
      <c r="G672" s="355"/>
      <c r="H672" s="355"/>
      <c r="I672" s="355"/>
      <c r="J672" s="110"/>
    </row>
    <row r="673" spans="1:10" ht="28.5">
      <c r="A673" s="48"/>
      <c r="B673" s="122" t="s">
        <v>792</v>
      </c>
      <c r="C673" s="49"/>
      <c r="D673" s="355"/>
      <c r="E673" s="355"/>
      <c r="F673" s="355"/>
      <c r="G673" s="355"/>
      <c r="H673" s="355"/>
      <c r="I673" s="355"/>
      <c r="J673" s="110"/>
    </row>
    <row r="674" spans="1:10" ht="14.25">
      <c r="A674" s="48"/>
      <c r="B674" s="343"/>
      <c r="C674" s="55"/>
      <c r="D674" s="347"/>
      <c r="E674" s="347"/>
      <c r="F674" s="347"/>
      <c r="G674" s="347"/>
      <c r="H674" s="347"/>
      <c r="I674" s="348"/>
      <c r="J674" s="110"/>
    </row>
    <row r="675" spans="1:10" ht="14.25">
      <c r="A675" s="58"/>
      <c r="B675" s="52"/>
      <c r="C675" s="59"/>
      <c r="D675" s="353"/>
      <c r="E675" s="353"/>
      <c r="F675" s="353"/>
      <c r="G675" s="353"/>
      <c r="H675" s="353"/>
      <c r="I675" s="354"/>
      <c r="J675" s="111"/>
    </row>
    <row r="676" spans="1:10" ht="57">
      <c r="A676" s="61" t="s">
        <v>71</v>
      </c>
      <c r="B676" s="39" t="s">
        <v>600</v>
      </c>
      <c r="C676" s="40" t="s">
        <v>366</v>
      </c>
      <c r="D676" s="352" t="s">
        <v>358</v>
      </c>
      <c r="E676" s="352" t="s">
        <v>359</v>
      </c>
      <c r="F676" s="352" t="s">
        <v>360</v>
      </c>
      <c r="G676" s="352" t="s">
        <v>361</v>
      </c>
      <c r="H676" s="352" t="s">
        <v>362</v>
      </c>
      <c r="I676" s="352" t="s">
        <v>363</v>
      </c>
      <c r="J676" s="92">
        <f>SUM(J677:J707)</f>
        <v>241.72</v>
      </c>
    </row>
    <row r="677" spans="1:10" ht="14.25">
      <c r="A677" s="63"/>
      <c r="B677" s="54" t="s">
        <v>601</v>
      </c>
      <c r="C677" s="64"/>
      <c r="D677" s="358">
        <v>2</v>
      </c>
      <c r="E677" s="358">
        <v>2.35</v>
      </c>
      <c r="F677" s="358"/>
      <c r="G677" s="358">
        <v>1.2</v>
      </c>
      <c r="H677" s="358"/>
      <c r="I677" s="358"/>
      <c r="J677" s="113">
        <f>G677*E677*D677</f>
        <v>5.64</v>
      </c>
    </row>
    <row r="678" spans="1:10" ht="14.25">
      <c r="A678" s="48"/>
      <c r="B678" s="54"/>
      <c r="C678" s="49"/>
      <c r="D678" s="355">
        <v>2</v>
      </c>
      <c r="E678" s="355"/>
      <c r="F678" s="355">
        <v>3.25</v>
      </c>
      <c r="G678" s="355">
        <v>1.2</v>
      </c>
      <c r="H678" s="355"/>
      <c r="I678" s="355"/>
      <c r="J678" s="110">
        <f>G678*F678*D678</f>
        <v>7.8</v>
      </c>
    </row>
    <row r="679" spans="1:10" ht="14.25">
      <c r="A679" s="48"/>
      <c r="B679" s="54" t="s">
        <v>602</v>
      </c>
      <c r="C679" s="49"/>
      <c r="D679" s="355">
        <v>2</v>
      </c>
      <c r="E679" s="355">
        <v>2.91</v>
      </c>
      <c r="F679" s="355"/>
      <c r="G679" s="355">
        <v>1.2</v>
      </c>
      <c r="H679" s="355"/>
      <c r="I679" s="355"/>
      <c r="J679" s="110">
        <f>G679*E679*D679</f>
        <v>6.98</v>
      </c>
    </row>
    <row r="680" spans="1:10" ht="14.25">
      <c r="A680" s="48"/>
      <c r="B680" s="54"/>
      <c r="C680" s="49"/>
      <c r="D680" s="355">
        <v>2</v>
      </c>
      <c r="E680" s="355"/>
      <c r="F680" s="355">
        <v>3.25</v>
      </c>
      <c r="G680" s="355">
        <v>1.2</v>
      </c>
      <c r="H680" s="355"/>
      <c r="I680" s="355"/>
      <c r="J680" s="110">
        <f>G680*F680*D680</f>
        <v>7.8</v>
      </c>
    </row>
    <row r="681" spans="1:10" ht="14.25">
      <c r="A681" s="48"/>
      <c r="B681" s="54" t="s">
        <v>603</v>
      </c>
      <c r="C681" s="49"/>
      <c r="D681" s="355">
        <v>2</v>
      </c>
      <c r="E681" s="355">
        <v>2.4</v>
      </c>
      <c r="F681" s="355"/>
      <c r="G681" s="355">
        <v>1.2</v>
      </c>
      <c r="H681" s="355"/>
      <c r="I681" s="355"/>
      <c r="J681" s="110">
        <f>G681*E681*D681</f>
        <v>5.76</v>
      </c>
    </row>
    <row r="682" spans="1:10" ht="14.25">
      <c r="A682" s="48"/>
      <c r="B682" s="54"/>
      <c r="C682" s="49"/>
      <c r="D682" s="355">
        <v>2</v>
      </c>
      <c r="E682" s="355"/>
      <c r="F682" s="355">
        <v>2.2</v>
      </c>
      <c r="G682" s="355">
        <v>1.2</v>
      </c>
      <c r="H682" s="355"/>
      <c r="I682" s="355"/>
      <c r="J682" s="110">
        <f>G682*F682*D682</f>
        <v>5.28</v>
      </c>
    </row>
    <row r="683" spans="1:10" ht="14.25">
      <c r="A683" s="48"/>
      <c r="B683" s="54" t="s">
        <v>604</v>
      </c>
      <c r="C683" s="49"/>
      <c r="D683" s="355">
        <v>2</v>
      </c>
      <c r="E683" s="355">
        <v>2.91</v>
      </c>
      <c r="F683" s="355"/>
      <c r="G683" s="355">
        <v>1.2</v>
      </c>
      <c r="H683" s="355"/>
      <c r="I683" s="355"/>
      <c r="J683" s="110">
        <f>G683*E683*D683</f>
        <v>6.98</v>
      </c>
    </row>
    <row r="684" spans="1:10" ht="14.25">
      <c r="A684" s="48"/>
      <c r="B684" s="54"/>
      <c r="C684" s="49"/>
      <c r="D684" s="355">
        <v>2</v>
      </c>
      <c r="E684" s="355"/>
      <c r="F684" s="355">
        <v>3.25</v>
      </c>
      <c r="G684" s="355">
        <v>1.2</v>
      </c>
      <c r="H684" s="355"/>
      <c r="I684" s="355"/>
      <c r="J684" s="110">
        <f>G684*F684*D684</f>
        <v>7.8</v>
      </c>
    </row>
    <row r="685" spans="1:10" ht="14.25">
      <c r="A685" s="48"/>
      <c r="B685" s="54" t="s">
        <v>618</v>
      </c>
      <c r="C685" s="49"/>
      <c r="D685" s="355">
        <v>2</v>
      </c>
      <c r="E685" s="355">
        <v>2.91</v>
      </c>
      <c r="F685" s="355"/>
      <c r="G685" s="355">
        <v>1.2</v>
      </c>
      <c r="H685" s="355"/>
      <c r="I685" s="355"/>
      <c r="J685" s="110">
        <f>G685*E685*D685</f>
        <v>6.98</v>
      </c>
    </row>
    <row r="686" spans="1:10" ht="14.25">
      <c r="A686" s="48"/>
      <c r="B686" s="54"/>
      <c r="C686" s="49"/>
      <c r="D686" s="355">
        <v>2</v>
      </c>
      <c r="E686" s="355"/>
      <c r="F686" s="355">
        <v>3.25</v>
      </c>
      <c r="G686" s="355">
        <v>1.2</v>
      </c>
      <c r="H686" s="355"/>
      <c r="I686" s="355"/>
      <c r="J686" s="110">
        <f>G686*F686*D686</f>
        <v>7.8</v>
      </c>
    </row>
    <row r="687" spans="1:10" ht="14.25">
      <c r="A687" s="48"/>
      <c r="B687" s="54" t="s">
        <v>506</v>
      </c>
      <c r="C687" s="49"/>
      <c r="D687" s="355">
        <v>2</v>
      </c>
      <c r="E687" s="355">
        <v>5.65</v>
      </c>
      <c r="F687" s="355"/>
      <c r="G687" s="355">
        <v>1.2</v>
      </c>
      <c r="H687" s="355"/>
      <c r="I687" s="355"/>
      <c r="J687" s="110">
        <f>G687*E687*D687</f>
        <v>13.56</v>
      </c>
    </row>
    <row r="688" spans="1:10" ht="14.25">
      <c r="A688" s="48"/>
      <c r="B688" s="54"/>
      <c r="C688" s="49"/>
      <c r="D688" s="355">
        <v>2</v>
      </c>
      <c r="E688" s="355"/>
      <c r="F688" s="355">
        <v>3.9</v>
      </c>
      <c r="G688" s="355">
        <v>1.2</v>
      </c>
      <c r="H688" s="355"/>
      <c r="I688" s="355"/>
      <c r="J688" s="110">
        <f>G688*F688*D688</f>
        <v>9.36</v>
      </c>
    </row>
    <row r="689" spans="1:10" ht="14.25">
      <c r="A689" s="48"/>
      <c r="B689" s="54" t="s">
        <v>524</v>
      </c>
      <c r="C689" s="49"/>
      <c r="D689" s="355">
        <v>2</v>
      </c>
      <c r="E689" s="355">
        <v>7.38</v>
      </c>
      <c r="F689" s="355"/>
      <c r="G689" s="355">
        <v>1.2</v>
      </c>
      <c r="H689" s="355"/>
      <c r="I689" s="355"/>
      <c r="J689" s="110">
        <f>G689*E689*D689</f>
        <v>17.71</v>
      </c>
    </row>
    <row r="690" spans="1:10" ht="14.25">
      <c r="A690" s="48"/>
      <c r="B690" s="54"/>
      <c r="C690" s="49"/>
      <c r="D690" s="355">
        <v>2</v>
      </c>
      <c r="E690" s="355"/>
      <c r="F690" s="355">
        <v>3.7</v>
      </c>
      <c r="G690" s="355">
        <v>1.2</v>
      </c>
      <c r="H690" s="355"/>
      <c r="I690" s="355"/>
      <c r="J690" s="110">
        <f>G690*F690*D690</f>
        <v>8.88</v>
      </c>
    </row>
    <row r="691" spans="1:10" ht="14.25">
      <c r="A691" s="48"/>
      <c r="B691" s="54" t="s">
        <v>519</v>
      </c>
      <c r="C691" s="49"/>
      <c r="D691" s="355">
        <v>1</v>
      </c>
      <c r="E691" s="355">
        <v>7.7</v>
      </c>
      <c r="F691" s="355"/>
      <c r="G691" s="355">
        <v>1.2</v>
      </c>
      <c r="H691" s="355"/>
      <c r="I691" s="355"/>
      <c r="J691" s="110">
        <f aca="true" t="shared" si="12" ref="J691:J702">G691*E691*D691</f>
        <v>9.24</v>
      </c>
    </row>
    <row r="692" spans="1:10" ht="14.25">
      <c r="A692" s="48"/>
      <c r="B692" s="54"/>
      <c r="C692" s="49"/>
      <c r="D692" s="355">
        <v>1</v>
      </c>
      <c r="E692" s="355">
        <v>7.38</v>
      </c>
      <c r="F692" s="355"/>
      <c r="G692" s="355">
        <v>1.2</v>
      </c>
      <c r="H692" s="355"/>
      <c r="I692" s="355"/>
      <c r="J692" s="110">
        <f t="shared" si="12"/>
        <v>8.86</v>
      </c>
    </row>
    <row r="693" spans="1:10" ht="14.25">
      <c r="A693" s="48"/>
      <c r="B693" s="54"/>
      <c r="C693" s="49"/>
      <c r="D693" s="355">
        <v>2</v>
      </c>
      <c r="E693" s="355"/>
      <c r="F693" s="355">
        <v>3.53</v>
      </c>
      <c r="G693" s="355">
        <v>1.2</v>
      </c>
      <c r="H693" s="355"/>
      <c r="I693" s="355"/>
      <c r="J693" s="110">
        <f>G693*F693*D693</f>
        <v>8.47</v>
      </c>
    </row>
    <row r="694" spans="1:10" ht="14.25">
      <c r="A694" s="48"/>
      <c r="B694" s="54" t="s">
        <v>605</v>
      </c>
      <c r="C694" s="49"/>
      <c r="D694" s="355">
        <v>4</v>
      </c>
      <c r="E694" s="355">
        <v>1.55</v>
      </c>
      <c r="F694" s="355"/>
      <c r="G694" s="355">
        <v>1.2</v>
      </c>
      <c r="H694" s="355"/>
      <c r="I694" s="355"/>
      <c r="J694" s="110">
        <f t="shared" si="12"/>
        <v>7.44</v>
      </c>
    </row>
    <row r="695" spans="1:10" ht="14.25">
      <c r="A695" s="48"/>
      <c r="B695" s="54"/>
      <c r="C695" s="49"/>
      <c r="D695" s="355">
        <v>4</v>
      </c>
      <c r="E695" s="355"/>
      <c r="F695" s="355">
        <v>1.33</v>
      </c>
      <c r="G695" s="355">
        <v>1.2</v>
      </c>
      <c r="H695" s="355"/>
      <c r="I695" s="355"/>
      <c r="J695" s="110">
        <f>G695*F695*D695</f>
        <v>6.38</v>
      </c>
    </row>
    <row r="696" spans="1:10" ht="14.25">
      <c r="A696" s="48"/>
      <c r="B696" s="54" t="s">
        <v>606</v>
      </c>
      <c r="C696" s="49"/>
      <c r="D696" s="355">
        <v>2</v>
      </c>
      <c r="E696" s="355">
        <v>1.65</v>
      </c>
      <c r="F696" s="355"/>
      <c r="G696" s="355">
        <v>1.2</v>
      </c>
      <c r="H696" s="355"/>
      <c r="I696" s="355"/>
      <c r="J696" s="110">
        <f t="shared" si="12"/>
        <v>3.96</v>
      </c>
    </row>
    <row r="697" spans="1:10" ht="14.25">
      <c r="A697" s="48"/>
      <c r="B697" s="54"/>
      <c r="C697" s="49"/>
      <c r="D697" s="355">
        <v>2</v>
      </c>
      <c r="E697" s="355"/>
      <c r="F697" s="355">
        <v>1.15</v>
      </c>
      <c r="G697" s="355">
        <v>1.2</v>
      </c>
      <c r="H697" s="355"/>
      <c r="I697" s="355"/>
      <c r="J697" s="110">
        <f>G697*F697*D697</f>
        <v>2.76</v>
      </c>
    </row>
    <row r="698" spans="1:10" ht="14.25">
      <c r="A698" s="48"/>
      <c r="B698" s="54" t="s">
        <v>607</v>
      </c>
      <c r="C698" s="49"/>
      <c r="D698" s="355">
        <v>2</v>
      </c>
      <c r="E698" s="355">
        <v>1.48</v>
      </c>
      <c r="F698" s="355"/>
      <c r="G698" s="355">
        <v>1.2</v>
      </c>
      <c r="H698" s="355"/>
      <c r="I698" s="355"/>
      <c r="J698" s="110">
        <f t="shared" si="12"/>
        <v>3.55</v>
      </c>
    </row>
    <row r="699" spans="1:10" ht="14.25">
      <c r="A699" s="48"/>
      <c r="B699" s="54"/>
      <c r="C699" s="49"/>
      <c r="D699" s="355">
        <v>2</v>
      </c>
      <c r="E699" s="355"/>
      <c r="F699" s="355">
        <v>1.73</v>
      </c>
      <c r="G699" s="355">
        <v>1.2</v>
      </c>
      <c r="H699" s="355"/>
      <c r="I699" s="355"/>
      <c r="J699" s="110">
        <f>G699*F699*D699</f>
        <v>4.15</v>
      </c>
    </row>
    <row r="700" spans="1:10" ht="14.25">
      <c r="A700" s="48"/>
      <c r="B700" s="54" t="s">
        <v>608</v>
      </c>
      <c r="C700" s="49"/>
      <c r="D700" s="355">
        <v>2</v>
      </c>
      <c r="E700" s="355">
        <v>4.1</v>
      </c>
      <c r="F700" s="355"/>
      <c r="G700" s="355">
        <v>2.85</v>
      </c>
      <c r="H700" s="355"/>
      <c r="I700" s="355"/>
      <c r="J700" s="110">
        <f t="shared" si="12"/>
        <v>23.37</v>
      </c>
    </row>
    <row r="701" spans="1:10" ht="14.25">
      <c r="A701" s="48"/>
      <c r="B701" s="54"/>
      <c r="C701" s="49"/>
      <c r="D701" s="355">
        <v>2</v>
      </c>
      <c r="E701" s="355"/>
      <c r="F701" s="355">
        <v>4.95</v>
      </c>
      <c r="G701" s="355">
        <v>2.85</v>
      </c>
      <c r="H701" s="355"/>
      <c r="I701" s="355"/>
      <c r="J701" s="110">
        <f>G701*F701*D701</f>
        <v>28.22</v>
      </c>
    </row>
    <row r="702" spans="1:10" ht="14.25">
      <c r="A702" s="48"/>
      <c r="B702" s="54"/>
      <c r="C702" s="49"/>
      <c r="D702" s="355">
        <v>2</v>
      </c>
      <c r="E702" s="355">
        <v>2.38</v>
      </c>
      <c r="F702" s="355"/>
      <c r="G702" s="355">
        <v>2.85</v>
      </c>
      <c r="H702" s="355"/>
      <c r="I702" s="355"/>
      <c r="J702" s="110">
        <f t="shared" si="12"/>
        <v>13.57</v>
      </c>
    </row>
    <row r="703" spans="1:10" ht="14.25">
      <c r="A703" s="48"/>
      <c r="B703" s="54"/>
      <c r="C703" s="49"/>
      <c r="D703" s="355">
        <v>1</v>
      </c>
      <c r="E703" s="355"/>
      <c r="F703" s="355">
        <v>1.2</v>
      </c>
      <c r="G703" s="355">
        <v>2.85</v>
      </c>
      <c r="H703" s="355"/>
      <c r="I703" s="355"/>
      <c r="J703" s="110">
        <f>G703*F703*D703</f>
        <v>3.42</v>
      </c>
    </row>
    <row r="704" spans="1:10" ht="42.75">
      <c r="A704" s="48"/>
      <c r="B704" s="122" t="s">
        <v>790</v>
      </c>
      <c r="C704" s="49"/>
      <c r="D704" s="355"/>
      <c r="E704" s="355"/>
      <c r="F704" s="355"/>
      <c r="G704" s="355"/>
      <c r="H704" s="355"/>
      <c r="I704" s="355"/>
      <c r="J704" s="110"/>
    </row>
    <row r="705" spans="1:10" ht="14.25">
      <c r="A705" s="48"/>
      <c r="B705" s="122"/>
      <c r="C705" s="49"/>
      <c r="D705" s="355"/>
      <c r="E705" s="355"/>
      <c r="F705" s="355"/>
      <c r="G705" s="355"/>
      <c r="H705" s="355"/>
      <c r="I705" s="355"/>
      <c r="J705" s="110"/>
    </row>
    <row r="706" spans="1:10" ht="28.5">
      <c r="A706" s="48"/>
      <c r="B706" s="122" t="s">
        <v>791</v>
      </c>
      <c r="C706" s="49"/>
      <c r="D706" s="355"/>
      <c r="E706" s="355"/>
      <c r="F706" s="355"/>
      <c r="G706" s="355"/>
      <c r="H706" s="355"/>
      <c r="I706" s="355"/>
      <c r="J706" s="110"/>
    </row>
    <row r="707" spans="1:10" ht="14.25">
      <c r="A707" s="48"/>
      <c r="B707" s="57"/>
      <c r="C707" s="55"/>
      <c r="D707" s="347"/>
      <c r="E707" s="347"/>
      <c r="F707" s="347"/>
      <c r="G707" s="347"/>
      <c r="H707" s="347"/>
      <c r="I707" s="348"/>
      <c r="J707" s="110"/>
    </row>
    <row r="708" spans="1:10" ht="14.25">
      <c r="A708" s="58"/>
      <c r="B708" s="52"/>
      <c r="C708" s="59"/>
      <c r="D708" s="353"/>
      <c r="E708" s="353"/>
      <c r="F708" s="353"/>
      <c r="G708" s="353"/>
      <c r="H708" s="353"/>
      <c r="I708" s="354"/>
      <c r="J708" s="111"/>
    </row>
    <row r="709" spans="1:10" ht="42.75">
      <c r="A709" s="61" t="s">
        <v>72</v>
      </c>
      <c r="B709" s="39" t="s">
        <v>609</v>
      </c>
      <c r="C709" s="40" t="s">
        <v>366</v>
      </c>
      <c r="D709" s="352" t="s">
        <v>358</v>
      </c>
      <c r="E709" s="352" t="s">
        <v>359</v>
      </c>
      <c r="F709" s="352" t="s">
        <v>360</v>
      </c>
      <c r="G709" s="352" t="s">
        <v>361</v>
      </c>
      <c r="H709" s="352" t="s">
        <v>362</v>
      </c>
      <c r="I709" s="352" t="s">
        <v>363</v>
      </c>
      <c r="J709" s="92">
        <f>J710</f>
        <v>241.72</v>
      </c>
    </row>
    <row r="710" spans="1:10" ht="14.25">
      <c r="A710" s="63"/>
      <c r="B710" s="54" t="s">
        <v>611</v>
      </c>
      <c r="C710" s="64"/>
      <c r="D710" s="358"/>
      <c r="E710" s="358"/>
      <c r="F710" s="358"/>
      <c r="G710" s="358"/>
      <c r="H710" s="358">
        <f>J676</f>
        <v>241.72</v>
      </c>
      <c r="I710" s="358"/>
      <c r="J710" s="113">
        <f>H710</f>
        <v>241.72</v>
      </c>
    </row>
    <row r="711" spans="1:10" ht="14.25">
      <c r="A711" s="48"/>
      <c r="B711" s="57"/>
      <c r="C711" s="55"/>
      <c r="D711" s="347"/>
      <c r="E711" s="347"/>
      <c r="F711" s="347"/>
      <c r="G711" s="347"/>
      <c r="H711" s="347"/>
      <c r="I711" s="348"/>
      <c r="J711" s="110"/>
    </row>
    <row r="712" spans="1:10" ht="14.25">
      <c r="A712" s="58"/>
      <c r="B712" s="52"/>
      <c r="C712" s="59"/>
      <c r="D712" s="353"/>
      <c r="E712" s="353"/>
      <c r="F712" s="353"/>
      <c r="G712" s="353"/>
      <c r="H712" s="353"/>
      <c r="I712" s="354"/>
      <c r="J712" s="111"/>
    </row>
    <row r="713" spans="1:10" ht="15" hidden="1">
      <c r="A713" s="61" t="s">
        <v>374</v>
      </c>
      <c r="B713" s="39" t="e">
        <f>#REF!</f>
        <v>#REF!</v>
      </c>
      <c r="C713" s="40" t="e">
        <f>#REF!</f>
        <v>#REF!</v>
      </c>
      <c r="D713" s="352" t="s">
        <v>359</v>
      </c>
      <c r="E713" s="352" t="s">
        <v>360</v>
      </c>
      <c r="F713" s="352" t="s">
        <v>361</v>
      </c>
      <c r="G713" s="352"/>
      <c r="H713" s="352"/>
      <c r="I713" s="352" t="s">
        <v>358</v>
      </c>
      <c r="J713" s="92"/>
    </row>
    <row r="714" spans="1:10" ht="14.25" hidden="1">
      <c r="A714" s="63"/>
      <c r="B714" s="57" t="s">
        <v>373</v>
      </c>
      <c r="C714" s="64"/>
      <c r="D714" s="358"/>
      <c r="E714" s="358"/>
      <c r="F714" s="358"/>
      <c r="G714" s="358"/>
      <c r="H714" s="358"/>
      <c r="I714" s="358"/>
      <c r="J714" s="113"/>
    </row>
    <row r="715" spans="1:10" ht="14.25" hidden="1">
      <c r="A715" s="48"/>
      <c r="B715" s="57" t="s">
        <v>375</v>
      </c>
      <c r="C715" s="55"/>
      <c r="D715" s="370"/>
      <c r="E715" s="362">
        <v>25</v>
      </c>
      <c r="F715" s="347"/>
      <c r="G715" s="347"/>
      <c r="H715" s="347"/>
      <c r="I715" s="348"/>
      <c r="J715" s="110">
        <f>E715</f>
        <v>25</v>
      </c>
    </row>
    <row r="716" spans="1:10" ht="14.25" hidden="1">
      <c r="A716" s="48"/>
      <c r="B716" s="57" t="s">
        <v>376</v>
      </c>
      <c r="C716" s="55"/>
      <c r="D716" s="363"/>
      <c r="E716" s="362">
        <v>75</v>
      </c>
      <c r="F716" s="347"/>
      <c r="G716" s="347"/>
      <c r="H716" s="347"/>
      <c r="I716" s="348"/>
      <c r="J716" s="110">
        <f>E716</f>
        <v>75</v>
      </c>
    </row>
    <row r="717" spans="1:10" ht="14.25" hidden="1">
      <c r="A717" s="48"/>
      <c r="B717" s="57"/>
      <c r="C717" s="55"/>
      <c r="D717" s="347"/>
      <c r="E717" s="347"/>
      <c r="F717" s="347"/>
      <c r="G717" s="347"/>
      <c r="H717" s="347"/>
      <c r="I717" s="348"/>
      <c r="J717" s="110"/>
    </row>
    <row r="718" spans="1:10" ht="14.25" hidden="1">
      <c r="A718" s="58"/>
      <c r="B718" s="52"/>
      <c r="C718" s="59"/>
      <c r="D718" s="353"/>
      <c r="E718" s="353"/>
      <c r="F718" s="353"/>
      <c r="G718" s="353"/>
      <c r="H718" s="353"/>
      <c r="I718" s="354"/>
      <c r="J718" s="111"/>
    </row>
    <row r="719" spans="1:10" ht="42.75">
      <c r="A719" s="61" t="s">
        <v>73</v>
      </c>
      <c r="B719" s="39" t="s">
        <v>612</v>
      </c>
      <c r="C719" s="40" t="s">
        <v>366</v>
      </c>
      <c r="D719" s="352" t="s">
        <v>358</v>
      </c>
      <c r="E719" s="352" t="s">
        <v>359</v>
      </c>
      <c r="F719" s="352" t="s">
        <v>360</v>
      </c>
      <c r="G719" s="352" t="s">
        <v>361</v>
      </c>
      <c r="H719" s="352" t="s">
        <v>362</v>
      </c>
      <c r="I719" s="352" t="s">
        <v>363</v>
      </c>
      <c r="J719" s="92">
        <f>J720</f>
        <v>2324.53</v>
      </c>
    </row>
    <row r="720" spans="1:10" ht="14.25">
      <c r="A720" s="63"/>
      <c r="B720" s="54" t="s">
        <v>613</v>
      </c>
      <c r="C720" s="64"/>
      <c r="D720" s="358"/>
      <c r="E720" s="358"/>
      <c r="F720" s="358"/>
      <c r="G720" s="358"/>
      <c r="H720" s="358">
        <f>J662-J676</f>
        <v>2324.53</v>
      </c>
      <c r="I720" s="358"/>
      <c r="J720" s="113">
        <f>H720</f>
        <v>2324.53</v>
      </c>
    </row>
    <row r="721" spans="1:10" ht="14.25">
      <c r="A721" s="48"/>
      <c r="B721" s="57"/>
      <c r="C721" s="55"/>
      <c r="D721" s="347"/>
      <c r="E721" s="347"/>
      <c r="F721" s="347"/>
      <c r="G721" s="347"/>
      <c r="H721" s="347"/>
      <c r="I721" s="348"/>
      <c r="J721" s="110"/>
    </row>
    <row r="722" spans="1:10" ht="15" thickBot="1">
      <c r="A722" s="88"/>
      <c r="B722" s="89"/>
      <c r="C722" s="90"/>
      <c r="D722" s="380"/>
      <c r="E722" s="380"/>
      <c r="F722" s="380"/>
      <c r="G722" s="380"/>
      <c r="H722" s="380"/>
      <c r="I722" s="381"/>
      <c r="J722" s="120"/>
    </row>
    <row r="723" spans="1:10" ht="15">
      <c r="A723" s="569" t="s">
        <v>74</v>
      </c>
      <c r="B723" s="570" t="s">
        <v>27</v>
      </c>
      <c r="C723" s="571"/>
      <c r="D723" s="572"/>
      <c r="E723" s="572"/>
      <c r="F723" s="572"/>
      <c r="G723" s="572"/>
      <c r="H723" s="572"/>
      <c r="I723" s="572"/>
      <c r="J723" s="573"/>
    </row>
    <row r="724" spans="1:10" ht="42.75">
      <c r="A724" s="61" t="s">
        <v>22</v>
      </c>
      <c r="B724" s="39" t="s">
        <v>615</v>
      </c>
      <c r="C724" s="40" t="s">
        <v>366</v>
      </c>
      <c r="D724" s="352" t="s">
        <v>358</v>
      </c>
      <c r="E724" s="352" t="s">
        <v>359</v>
      </c>
      <c r="F724" s="352" t="s">
        <v>360</v>
      </c>
      <c r="G724" s="352" t="s">
        <v>361</v>
      </c>
      <c r="H724" s="352" t="s">
        <v>362</v>
      </c>
      <c r="I724" s="352" t="s">
        <v>363</v>
      </c>
      <c r="J724" s="92">
        <f>SUM(J726:J729)</f>
        <v>579.38</v>
      </c>
    </row>
    <row r="725" spans="1:10" ht="14.25">
      <c r="A725" s="63"/>
      <c r="B725" s="70"/>
      <c r="C725" s="64"/>
      <c r="D725" s="358"/>
      <c r="E725" s="358"/>
      <c r="F725" s="358"/>
      <c r="G725" s="358"/>
      <c r="H725" s="358"/>
      <c r="I725" s="358"/>
      <c r="J725" s="113"/>
    </row>
    <row r="726" spans="1:10" ht="14.25">
      <c r="A726" s="48"/>
      <c r="B726" s="70" t="s">
        <v>646</v>
      </c>
      <c r="C726" s="49"/>
      <c r="D726" s="355"/>
      <c r="E726" s="355"/>
      <c r="F726" s="355"/>
      <c r="G726" s="355"/>
      <c r="H726" s="355">
        <f>J731</f>
        <v>193.73</v>
      </c>
      <c r="I726" s="355"/>
      <c r="J726" s="108">
        <f>H726</f>
        <v>193.73</v>
      </c>
    </row>
    <row r="727" spans="1:10" ht="14.25">
      <c r="A727" s="48"/>
      <c r="B727" s="70" t="s">
        <v>647</v>
      </c>
      <c r="C727" s="49"/>
      <c r="D727" s="355"/>
      <c r="E727" s="355"/>
      <c r="F727" s="355"/>
      <c r="G727" s="355"/>
      <c r="H727" s="355">
        <f>J750</f>
        <v>190.25</v>
      </c>
      <c r="I727" s="355"/>
      <c r="J727" s="108">
        <f>H727</f>
        <v>190.25</v>
      </c>
    </row>
    <row r="728" spans="1:10" ht="14.25">
      <c r="A728" s="48"/>
      <c r="B728" s="70" t="s">
        <v>648</v>
      </c>
      <c r="C728" s="49"/>
      <c r="D728" s="355"/>
      <c r="E728" s="355"/>
      <c r="F728" s="355"/>
      <c r="G728" s="355"/>
      <c r="H728" s="355">
        <f>J770</f>
        <v>195.4</v>
      </c>
      <c r="I728" s="355"/>
      <c r="J728" s="108">
        <f>H728</f>
        <v>195.4</v>
      </c>
    </row>
    <row r="729" spans="1:10" ht="14.25">
      <c r="A729" s="48"/>
      <c r="B729" s="70"/>
      <c r="C729" s="49"/>
      <c r="D729" s="355"/>
      <c r="E729" s="355"/>
      <c r="F729" s="355"/>
      <c r="G729" s="355"/>
      <c r="H729" s="355"/>
      <c r="I729" s="355"/>
      <c r="J729" s="110"/>
    </row>
    <row r="730" spans="1:10" ht="14.25">
      <c r="A730" s="58"/>
      <c r="B730" s="52"/>
      <c r="C730" s="59"/>
      <c r="D730" s="353"/>
      <c r="E730" s="353"/>
      <c r="F730" s="353"/>
      <c r="G730" s="353"/>
      <c r="H730" s="353"/>
      <c r="I730" s="354"/>
      <c r="J730" s="111"/>
    </row>
    <row r="731" spans="1:10" ht="42.75">
      <c r="A731" s="61" t="s">
        <v>37</v>
      </c>
      <c r="B731" s="39" t="s">
        <v>616</v>
      </c>
      <c r="C731" s="40" t="s">
        <v>366</v>
      </c>
      <c r="D731" s="352" t="s">
        <v>358</v>
      </c>
      <c r="E731" s="352" t="s">
        <v>359</v>
      </c>
      <c r="F731" s="352" t="s">
        <v>360</v>
      </c>
      <c r="G731" s="352" t="s">
        <v>361</v>
      </c>
      <c r="H731" s="352" t="s">
        <v>362</v>
      </c>
      <c r="I731" s="352" t="s">
        <v>363</v>
      </c>
      <c r="J731" s="92">
        <f>SUM(J733:J747)</f>
        <v>193.73</v>
      </c>
    </row>
    <row r="732" spans="1:10" ht="14.25">
      <c r="A732" s="63"/>
      <c r="B732" s="95" t="s">
        <v>617</v>
      </c>
      <c r="C732" s="64"/>
      <c r="D732" s="358"/>
      <c r="E732" s="358"/>
      <c r="F732" s="358"/>
      <c r="G732" s="358"/>
      <c r="H732" s="358"/>
      <c r="I732" s="358"/>
      <c r="J732" s="113"/>
    </row>
    <row r="733" spans="1:10" ht="28.5">
      <c r="A733" s="48"/>
      <c r="B733" s="70" t="s">
        <v>623</v>
      </c>
      <c r="C733" s="49"/>
      <c r="D733" s="355"/>
      <c r="E733" s="355"/>
      <c r="F733" s="355"/>
      <c r="G733" s="355"/>
      <c r="H733" s="355">
        <v>24.76</v>
      </c>
      <c r="I733" s="355"/>
      <c r="J733" s="108">
        <f>H733</f>
        <v>24.76</v>
      </c>
    </row>
    <row r="734" spans="1:10" ht="14.25">
      <c r="A734" s="48"/>
      <c r="B734" s="54" t="s">
        <v>619</v>
      </c>
      <c r="C734" s="49"/>
      <c r="D734" s="355"/>
      <c r="E734" s="355"/>
      <c r="F734" s="355"/>
      <c r="G734" s="355"/>
      <c r="H734" s="355">
        <v>4.62</v>
      </c>
      <c r="I734" s="355"/>
      <c r="J734" s="108">
        <f>H734</f>
        <v>4.62</v>
      </c>
    </row>
    <row r="735" spans="1:10" ht="14.25">
      <c r="A735" s="48"/>
      <c r="B735" s="54" t="s">
        <v>587</v>
      </c>
      <c r="C735" s="49"/>
      <c r="D735" s="355"/>
      <c r="E735" s="355"/>
      <c r="F735" s="355"/>
      <c r="G735" s="355"/>
      <c r="H735" s="355">
        <v>3.18</v>
      </c>
      <c r="I735" s="355"/>
      <c r="J735" s="108">
        <f>H735</f>
        <v>3.18</v>
      </c>
    </row>
    <row r="736" spans="1:10" ht="14.25">
      <c r="A736" s="48"/>
      <c r="B736" s="54" t="s">
        <v>624</v>
      </c>
      <c r="C736" s="49"/>
      <c r="D736" s="355">
        <v>13</v>
      </c>
      <c r="E736" s="355"/>
      <c r="F736" s="355">
        <v>1.2</v>
      </c>
      <c r="G736" s="355">
        <v>0.25</v>
      </c>
      <c r="H736" s="355"/>
      <c r="I736" s="355"/>
      <c r="J736" s="110">
        <f>G736*F736*D736</f>
        <v>3.9</v>
      </c>
    </row>
    <row r="737" spans="1:10" ht="14.25">
      <c r="A737" s="48"/>
      <c r="B737" s="54"/>
      <c r="C737" s="49"/>
      <c r="D737" s="355">
        <v>13</v>
      </c>
      <c r="E737" s="355">
        <v>0.8</v>
      </c>
      <c r="F737" s="355">
        <v>1.2</v>
      </c>
      <c r="G737" s="355"/>
      <c r="H737" s="355"/>
      <c r="I737" s="355"/>
      <c r="J737" s="110">
        <f>F737*E737*D737</f>
        <v>12.48</v>
      </c>
    </row>
    <row r="738" spans="1:10" ht="14.25">
      <c r="A738" s="48"/>
      <c r="B738" s="54"/>
      <c r="C738" s="49"/>
      <c r="D738" s="355">
        <v>1</v>
      </c>
      <c r="E738" s="355">
        <v>1</v>
      </c>
      <c r="F738" s="355">
        <v>1.2</v>
      </c>
      <c r="G738" s="355"/>
      <c r="H738" s="355"/>
      <c r="I738" s="355"/>
      <c r="J738" s="110">
        <f>F738*E738*D738</f>
        <v>1.2</v>
      </c>
    </row>
    <row r="739" spans="1:10" ht="14.25">
      <c r="A739" s="48"/>
      <c r="B739" s="70" t="s">
        <v>591</v>
      </c>
      <c r="C739" s="49"/>
      <c r="D739" s="355"/>
      <c r="E739" s="355">
        <v>11.81</v>
      </c>
      <c r="F739" s="355">
        <v>1.5</v>
      </c>
      <c r="G739" s="355"/>
      <c r="H739" s="355"/>
      <c r="I739" s="355"/>
      <c r="J739" s="110">
        <f>F739*E739</f>
        <v>17.72</v>
      </c>
    </row>
    <row r="740" spans="1:10" ht="14.25">
      <c r="A740" s="48"/>
      <c r="B740" s="70"/>
      <c r="C740" s="49"/>
      <c r="D740" s="355"/>
      <c r="E740" s="355">
        <v>13.72</v>
      </c>
      <c r="F740" s="355">
        <v>1.5</v>
      </c>
      <c r="G740" s="355"/>
      <c r="H740" s="355"/>
      <c r="I740" s="355"/>
      <c r="J740" s="110">
        <f>F740*E740</f>
        <v>20.58</v>
      </c>
    </row>
    <row r="741" spans="1:10" ht="14.25">
      <c r="A741" s="48"/>
      <c r="B741" s="70"/>
      <c r="C741" s="49"/>
      <c r="D741" s="355"/>
      <c r="E741" s="355">
        <v>13.2</v>
      </c>
      <c r="F741" s="355">
        <v>1.5</v>
      </c>
      <c r="G741" s="355"/>
      <c r="H741" s="355"/>
      <c r="I741" s="355"/>
      <c r="J741" s="110">
        <f>F741*E741</f>
        <v>19.8</v>
      </c>
    </row>
    <row r="742" spans="1:10" ht="14.25">
      <c r="A742" s="48"/>
      <c r="B742" s="70"/>
      <c r="C742" s="49"/>
      <c r="D742" s="355"/>
      <c r="E742" s="355">
        <v>7.37</v>
      </c>
      <c r="F742" s="355">
        <v>4.4</v>
      </c>
      <c r="G742" s="355"/>
      <c r="H742" s="355"/>
      <c r="I742" s="355"/>
      <c r="J742" s="110">
        <f>F742*E742</f>
        <v>32.43</v>
      </c>
    </row>
    <row r="743" spans="1:10" ht="14.25">
      <c r="A743" s="48"/>
      <c r="B743" s="95" t="s">
        <v>620</v>
      </c>
      <c r="C743" s="49"/>
      <c r="D743" s="355"/>
      <c r="E743" s="355"/>
      <c r="F743" s="355"/>
      <c r="G743" s="355"/>
      <c r="H743" s="355"/>
      <c r="I743" s="355"/>
      <c r="J743" s="110"/>
    </row>
    <row r="744" spans="1:10" ht="14.25">
      <c r="A744" s="48"/>
      <c r="B744" s="54" t="s">
        <v>621</v>
      </c>
      <c r="C744" s="49"/>
      <c r="D744" s="355"/>
      <c r="E744" s="355"/>
      <c r="F744" s="355"/>
      <c r="G744" s="355"/>
      <c r="H744" s="355">
        <v>21.82</v>
      </c>
      <c r="I744" s="355"/>
      <c r="J744" s="110">
        <f>H744</f>
        <v>21.82</v>
      </c>
    </row>
    <row r="745" spans="1:10" ht="14.25">
      <c r="A745" s="48"/>
      <c r="B745" s="54" t="s">
        <v>622</v>
      </c>
      <c r="C745" s="49"/>
      <c r="D745" s="355"/>
      <c r="E745" s="355"/>
      <c r="F745" s="355"/>
      <c r="G745" s="355"/>
      <c r="H745" s="355">
        <v>19.9</v>
      </c>
      <c r="I745" s="355"/>
      <c r="J745" s="110">
        <f>H745</f>
        <v>19.9</v>
      </c>
    </row>
    <row r="746" spans="1:10" ht="14.25">
      <c r="A746" s="48"/>
      <c r="B746" s="54"/>
      <c r="C746" s="49"/>
      <c r="D746" s="355"/>
      <c r="E746" s="355"/>
      <c r="F746" s="355"/>
      <c r="G746" s="355"/>
      <c r="H746" s="355">
        <v>11.34</v>
      </c>
      <c r="I746" s="355"/>
      <c r="J746" s="110">
        <f>H746</f>
        <v>11.34</v>
      </c>
    </row>
    <row r="747" spans="1:10" ht="14.25">
      <c r="A747" s="48"/>
      <c r="B747" s="54"/>
      <c r="C747" s="49"/>
      <c r="D747" s="355"/>
      <c r="E747" s="355"/>
      <c r="F747" s="355"/>
      <c r="G747" s="355"/>
      <c r="H747" s="355"/>
      <c r="I747" s="355"/>
      <c r="J747" s="110">
        <f>H747</f>
        <v>0</v>
      </c>
    </row>
    <row r="748" spans="1:10" ht="14.25">
      <c r="A748" s="48"/>
      <c r="B748" s="57"/>
      <c r="C748" s="55"/>
      <c r="D748" s="347"/>
      <c r="E748" s="347"/>
      <c r="F748" s="347"/>
      <c r="G748" s="347"/>
      <c r="H748" s="347"/>
      <c r="I748" s="348"/>
      <c r="J748" s="110"/>
    </row>
    <row r="749" spans="1:10" ht="14.25">
      <c r="A749" s="58"/>
      <c r="B749" s="52"/>
      <c r="C749" s="59"/>
      <c r="D749" s="353"/>
      <c r="E749" s="353"/>
      <c r="F749" s="353"/>
      <c r="G749" s="353"/>
      <c r="H749" s="353"/>
      <c r="I749" s="354"/>
      <c r="J749" s="111"/>
    </row>
    <row r="750" spans="1:10" ht="57">
      <c r="A750" s="61" t="s">
        <v>38</v>
      </c>
      <c r="B750" s="39" t="s">
        <v>626</v>
      </c>
      <c r="C750" s="40" t="s">
        <v>366</v>
      </c>
      <c r="D750" s="352" t="s">
        <v>358</v>
      </c>
      <c r="E750" s="352" t="s">
        <v>359</v>
      </c>
      <c r="F750" s="352" t="s">
        <v>360</v>
      </c>
      <c r="G750" s="352" t="s">
        <v>361</v>
      </c>
      <c r="H750" s="352" t="s">
        <v>362</v>
      </c>
      <c r="I750" s="352" t="s">
        <v>363</v>
      </c>
      <c r="J750" s="92">
        <f>SUM(J752:J768)</f>
        <v>190.25</v>
      </c>
    </row>
    <row r="751" spans="1:10" ht="14.25">
      <c r="A751" s="86"/>
      <c r="B751" s="95" t="s">
        <v>617</v>
      </c>
      <c r="C751" s="64"/>
      <c r="D751" s="358"/>
      <c r="E751" s="358"/>
      <c r="F751" s="358"/>
      <c r="G751" s="358"/>
      <c r="H751" s="358"/>
      <c r="I751" s="358"/>
      <c r="J751" s="113"/>
    </row>
    <row r="752" spans="1:10" ht="14.25">
      <c r="A752" s="87"/>
      <c r="B752" s="54" t="s">
        <v>601</v>
      </c>
      <c r="C752" s="55"/>
      <c r="D752" s="348"/>
      <c r="E752" s="348"/>
      <c r="F752" s="348"/>
      <c r="G752" s="348"/>
      <c r="H752" s="348">
        <v>7.63</v>
      </c>
      <c r="I752" s="348"/>
      <c r="J752" s="110">
        <f>H752</f>
        <v>7.63</v>
      </c>
    </row>
    <row r="753" spans="1:10" ht="14.25">
      <c r="A753" s="87"/>
      <c r="B753" s="54" t="s">
        <v>602</v>
      </c>
      <c r="C753" s="55"/>
      <c r="D753" s="348"/>
      <c r="E753" s="348"/>
      <c r="F753" s="348"/>
      <c r="G753" s="348"/>
      <c r="H753" s="348">
        <v>9.46</v>
      </c>
      <c r="I753" s="348"/>
      <c r="J753" s="110">
        <f>H753</f>
        <v>9.46</v>
      </c>
    </row>
    <row r="754" spans="1:10" ht="14.25">
      <c r="A754" s="48"/>
      <c r="B754" s="54" t="s">
        <v>603</v>
      </c>
      <c r="C754" s="49"/>
      <c r="D754" s="355"/>
      <c r="E754" s="355"/>
      <c r="F754" s="355"/>
      <c r="G754" s="355"/>
      <c r="H754" s="355">
        <v>5.28</v>
      </c>
      <c r="I754" s="355"/>
      <c r="J754" s="110">
        <f>H754</f>
        <v>5.28</v>
      </c>
    </row>
    <row r="755" spans="1:10" ht="14.25">
      <c r="A755" s="48"/>
      <c r="B755" s="54" t="s">
        <v>604</v>
      </c>
      <c r="C755" s="49"/>
      <c r="D755" s="355"/>
      <c r="E755" s="355"/>
      <c r="F755" s="355"/>
      <c r="G755" s="355"/>
      <c r="H755" s="355">
        <v>7.63</v>
      </c>
      <c r="I755" s="355"/>
      <c r="J755" s="110">
        <f>H755</f>
        <v>7.63</v>
      </c>
    </row>
    <row r="756" spans="1:10" ht="14.25">
      <c r="A756" s="48"/>
      <c r="B756" s="54" t="s">
        <v>618</v>
      </c>
      <c r="C756" s="49"/>
      <c r="D756" s="355"/>
      <c r="E756" s="355"/>
      <c r="F756" s="355"/>
      <c r="G756" s="355"/>
      <c r="H756" s="355">
        <v>9.4</v>
      </c>
      <c r="I756" s="355"/>
      <c r="J756" s="110">
        <f>H756</f>
        <v>9.4</v>
      </c>
    </row>
    <row r="757" spans="1:10" ht="14.25">
      <c r="A757" s="48"/>
      <c r="B757" s="95" t="s">
        <v>620</v>
      </c>
      <c r="C757" s="49"/>
      <c r="D757" s="355"/>
      <c r="E757" s="355"/>
      <c r="F757" s="355"/>
      <c r="G757" s="355"/>
      <c r="H757" s="355"/>
      <c r="I757" s="355"/>
      <c r="J757" s="110"/>
    </row>
    <row r="758" spans="1:10" ht="14.25">
      <c r="A758" s="48"/>
      <c r="B758" s="54" t="s">
        <v>506</v>
      </c>
      <c r="C758" s="49"/>
      <c r="D758" s="355"/>
      <c r="E758" s="355"/>
      <c r="F758" s="355"/>
      <c r="G758" s="355"/>
      <c r="H758" s="355">
        <v>22.04</v>
      </c>
      <c r="I758" s="355"/>
      <c r="J758" s="110">
        <f aca="true" t="shared" si="13" ref="J758:J767">H758</f>
        <v>22.04</v>
      </c>
    </row>
    <row r="759" spans="1:10" ht="14.25">
      <c r="A759" s="48"/>
      <c r="B759" s="54" t="s">
        <v>524</v>
      </c>
      <c r="C759" s="49"/>
      <c r="D759" s="355"/>
      <c r="E759" s="355"/>
      <c r="F759" s="355"/>
      <c r="G759" s="355"/>
      <c r="H759" s="355">
        <v>27.36</v>
      </c>
      <c r="I759" s="355"/>
      <c r="J759" s="110">
        <f t="shared" si="13"/>
        <v>27.36</v>
      </c>
    </row>
    <row r="760" spans="1:10" ht="14.25">
      <c r="A760" s="48"/>
      <c r="B760" s="54" t="s">
        <v>519</v>
      </c>
      <c r="C760" s="49"/>
      <c r="D760" s="355"/>
      <c r="E760" s="355"/>
      <c r="F760" s="355"/>
      <c r="G760" s="355"/>
      <c r="H760" s="355">
        <v>27</v>
      </c>
      <c r="I760" s="355"/>
      <c r="J760" s="110">
        <f t="shared" si="13"/>
        <v>27</v>
      </c>
    </row>
    <row r="761" spans="1:10" ht="14.25">
      <c r="A761" s="48"/>
      <c r="B761" s="54" t="s">
        <v>629</v>
      </c>
      <c r="C761" s="49"/>
      <c r="D761" s="355"/>
      <c r="E761" s="355"/>
      <c r="F761" s="355"/>
      <c r="G761" s="355"/>
      <c r="H761" s="355">
        <v>19</v>
      </c>
      <c r="I761" s="355"/>
      <c r="J761" s="110">
        <f t="shared" si="13"/>
        <v>19</v>
      </c>
    </row>
    <row r="762" spans="1:10" ht="14.25">
      <c r="A762" s="48"/>
      <c r="B762" s="54" t="s">
        <v>630</v>
      </c>
      <c r="C762" s="49"/>
      <c r="D762" s="355"/>
      <c r="E762" s="355"/>
      <c r="F762" s="355"/>
      <c r="G762" s="355"/>
      <c r="H762" s="355">
        <v>23.14</v>
      </c>
      <c r="I762" s="355"/>
      <c r="J762" s="110">
        <f t="shared" si="13"/>
        <v>23.14</v>
      </c>
    </row>
    <row r="763" spans="1:10" ht="14.25">
      <c r="A763" s="48"/>
      <c r="B763" s="54" t="s">
        <v>627</v>
      </c>
      <c r="C763" s="49"/>
      <c r="D763" s="355"/>
      <c r="E763" s="355"/>
      <c r="F763" s="355"/>
      <c r="G763" s="355"/>
      <c r="H763" s="355">
        <v>2.06</v>
      </c>
      <c r="I763" s="355"/>
      <c r="J763" s="110">
        <f t="shared" si="13"/>
        <v>2.06</v>
      </c>
    </row>
    <row r="764" spans="1:10" ht="14.25">
      <c r="A764" s="48"/>
      <c r="B764" s="54" t="s">
        <v>628</v>
      </c>
      <c r="C764" s="49"/>
      <c r="D764" s="355"/>
      <c r="E764" s="355"/>
      <c r="F764" s="355"/>
      <c r="G764" s="355"/>
      <c r="H764" s="355">
        <v>2.06</v>
      </c>
      <c r="I764" s="355"/>
      <c r="J764" s="110">
        <f t="shared" si="13"/>
        <v>2.06</v>
      </c>
    </row>
    <row r="765" spans="1:10" ht="14.25">
      <c r="A765" s="48"/>
      <c r="B765" s="54" t="s">
        <v>608</v>
      </c>
      <c r="C765" s="49"/>
      <c r="D765" s="355"/>
      <c r="E765" s="355"/>
      <c r="F765" s="355"/>
      <c r="G765" s="355"/>
      <c r="H765" s="355">
        <v>24</v>
      </c>
      <c r="I765" s="355"/>
      <c r="J765" s="110">
        <f t="shared" si="13"/>
        <v>24</v>
      </c>
    </row>
    <row r="766" spans="1:10" ht="14.25">
      <c r="A766" s="48"/>
      <c r="B766" s="54" t="s">
        <v>606</v>
      </c>
      <c r="C766" s="49"/>
      <c r="D766" s="355"/>
      <c r="E766" s="355"/>
      <c r="F766" s="355"/>
      <c r="G766" s="355"/>
      <c r="H766" s="355">
        <v>1.65</v>
      </c>
      <c r="I766" s="355"/>
      <c r="J766" s="110">
        <f t="shared" si="13"/>
        <v>1.65</v>
      </c>
    </row>
    <row r="767" spans="1:10" ht="14.25">
      <c r="A767" s="48"/>
      <c r="B767" s="54" t="s">
        <v>607</v>
      </c>
      <c r="C767" s="49"/>
      <c r="D767" s="355"/>
      <c r="E767" s="355"/>
      <c r="F767" s="355"/>
      <c r="G767" s="355"/>
      <c r="H767" s="355">
        <f>1.73*1.47</f>
        <v>2.54</v>
      </c>
      <c r="I767" s="355"/>
      <c r="J767" s="110">
        <f t="shared" si="13"/>
        <v>2.54</v>
      </c>
    </row>
    <row r="768" spans="1:10" ht="14.25">
      <c r="A768" s="48"/>
      <c r="B768" s="57"/>
      <c r="C768" s="55"/>
      <c r="D768" s="347"/>
      <c r="E768" s="347"/>
      <c r="F768" s="347"/>
      <c r="G768" s="347"/>
      <c r="H768" s="347"/>
      <c r="I768" s="348"/>
      <c r="J768" s="110"/>
    </row>
    <row r="769" spans="1:10" ht="14.25">
      <c r="A769" s="58"/>
      <c r="B769" s="52"/>
      <c r="C769" s="59"/>
      <c r="D769" s="353"/>
      <c r="E769" s="353"/>
      <c r="F769" s="353"/>
      <c r="G769" s="353"/>
      <c r="H769" s="353"/>
      <c r="I769" s="354"/>
      <c r="J769" s="111"/>
    </row>
    <row r="770" spans="1:10" ht="28.5">
      <c r="A770" s="61" t="s">
        <v>80</v>
      </c>
      <c r="B770" s="39" t="s">
        <v>631</v>
      </c>
      <c r="C770" s="40" t="s">
        <v>366</v>
      </c>
      <c r="D770" s="352" t="s">
        <v>358</v>
      </c>
      <c r="E770" s="352" t="s">
        <v>359</v>
      </c>
      <c r="F770" s="352" t="s">
        <v>360</v>
      </c>
      <c r="G770" s="352" t="s">
        <v>361</v>
      </c>
      <c r="H770" s="352" t="s">
        <v>362</v>
      </c>
      <c r="I770" s="352" t="s">
        <v>363</v>
      </c>
      <c r="J770" s="92">
        <f>SUM(J772:J779)</f>
        <v>195.4</v>
      </c>
    </row>
    <row r="771" spans="1:10" ht="14.25">
      <c r="A771" s="86"/>
      <c r="B771" s="95" t="s">
        <v>617</v>
      </c>
      <c r="C771" s="64"/>
      <c r="D771" s="358"/>
      <c r="E771" s="358"/>
      <c r="F771" s="358"/>
      <c r="G771" s="358"/>
      <c r="H771" s="358"/>
      <c r="I771" s="358"/>
      <c r="J771" s="113"/>
    </row>
    <row r="772" spans="1:10" ht="14.25">
      <c r="A772" s="87"/>
      <c r="B772" s="54" t="s">
        <v>632</v>
      </c>
      <c r="C772" s="55"/>
      <c r="D772" s="348"/>
      <c r="E772" s="348"/>
      <c r="F772" s="348"/>
      <c r="G772" s="348"/>
      <c r="H772" s="348">
        <v>62.5</v>
      </c>
      <c r="I772" s="348"/>
      <c r="J772" s="110">
        <f>H772</f>
        <v>62.5</v>
      </c>
    </row>
    <row r="773" spans="1:10" ht="14.25">
      <c r="A773" s="87"/>
      <c r="B773" s="54" t="s">
        <v>529</v>
      </c>
      <c r="C773" s="55"/>
      <c r="D773" s="348"/>
      <c r="E773" s="348"/>
      <c r="F773" s="348"/>
      <c r="G773" s="348"/>
      <c r="H773" s="348">
        <v>50</v>
      </c>
      <c r="I773" s="348"/>
      <c r="J773" s="110">
        <f>H773</f>
        <v>50</v>
      </c>
    </row>
    <row r="774" spans="1:10" ht="14.25">
      <c r="A774" s="48"/>
      <c r="B774" s="95" t="s">
        <v>620</v>
      </c>
      <c r="C774" s="49"/>
      <c r="D774" s="355"/>
      <c r="E774" s="355"/>
      <c r="F774" s="355"/>
      <c r="G774" s="355"/>
      <c r="H774" s="355"/>
      <c r="I774" s="355"/>
      <c r="J774" s="110"/>
    </row>
    <row r="775" spans="1:10" ht="14.25">
      <c r="A775" s="48"/>
      <c r="B775" s="54" t="s">
        <v>526</v>
      </c>
      <c r="C775" s="49"/>
      <c r="D775" s="355"/>
      <c r="E775" s="355"/>
      <c r="F775" s="355"/>
      <c r="G775" s="355"/>
      <c r="H775" s="355">
        <v>35.35</v>
      </c>
      <c r="I775" s="355"/>
      <c r="J775" s="110">
        <f>H775</f>
        <v>35.35</v>
      </c>
    </row>
    <row r="776" spans="1:10" ht="14.25">
      <c r="A776" s="48"/>
      <c r="B776" s="54" t="s">
        <v>633</v>
      </c>
      <c r="C776" s="49"/>
      <c r="D776" s="355"/>
      <c r="E776" s="355"/>
      <c r="F776" s="355"/>
      <c r="G776" s="355"/>
      <c r="H776" s="355">
        <v>34.46</v>
      </c>
      <c r="I776" s="355"/>
      <c r="J776" s="110">
        <f>H776</f>
        <v>34.46</v>
      </c>
    </row>
    <row r="777" spans="1:10" ht="14.25">
      <c r="A777" s="48"/>
      <c r="B777" s="54" t="s">
        <v>513</v>
      </c>
      <c r="C777" s="49"/>
      <c r="D777" s="355"/>
      <c r="E777" s="355"/>
      <c r="F777" s="355"/>
      <c r="G777" s="355"/>
      <c r="H777" s="355">
        <v>8.03</v>
      </c>
      <c r="I777" s="355"/>
      <c r="J777" s="110">
        <f>H777</f>
        <v>8.03</v>
      </c>
    </row>
    <row r="778" spans="1:10" ht="14.25">
      <c r="A778" s="48"/>
      <c r="B778" s="54" t="s">
        <v>525</v>
      </c>
      <c r="C778" s="49"/>
      <c r="D778" s="355"/>
      <c r="E778" s="355"/>
      <c r="F778" s="355"/>
      <c r="G778" s="355"/>
      <c r="H778" s="355">
        <v>5.06</v>
      </c>
      <c r="I778" s="355"/>
      <c r="J778" s="110">
        <f>H778</f>
        <v>5.06</v>
      </c>
    </row>
    <row r="779" spans="1:10" ht="14.25">
      <c r="A779" s="48"/>
      <c r="B779" s="57"/>
      <c r="C779" s="55"/>
      <c r="D779" s="347"/>
      <c r="E779" s="347"/>
      <c r="F779" s="347"/>
      <c r="G779" s="347"/>
      <c r="H779" s="347"/>
      <c r="I779" s="348"/>
      <c r="J779" s="110"/>
    </row>
    <row r="780" spans="1:10" ht="14.25">
      <c r="A780" s="58"/>
      <c r="B780" s="52"/>
      <c r="C780" s="59"/>
      <c r="D780" s="353"/>
      <c r="E780" s="353"/>
      <c r="F780" s="353"/>
      <c r="G780" s="353"/>
      <c r="H780" s="353"/>
      <c r="I780" s="354"/>
      <c r="J780" s="111"/>
    </row>
    <row r="781" spans="1:10" ht="42.75">
      <c r="A781" s="61" t="s">
        <v>282</v>
      </c>
      <c r="B781" s="39" t="s">
        <v>634</v>
      </c>
      <c r="C781" s="40" t="s">
        <v>366</v>
      </c>
      <c r="D781" s="352" t="s">
        <v>358</v>
      </c>
      <c r="E781" s="352" t="s">
        <v>359</v>
      </c>
      <c r="F781" s="352" t="s">
        <v>360</v>
      </c>
      <c r="G781" s="352" t="s">
        <v>361</v>
      </c>
      <c r="H781" s="352" t="s">
        <v>362</v>
      </c>
      <c r="I781" s="352" t="s">
        <v>363</v>
      </c>
      <c r="J781" s="92">
        <f>SUM(J783:J800)</f>
        <v>170.84</v>
      </c>
    </row>
    <row r="782" spans="1:10" ht="14.25">
      <c r="A782" s="86"/>
      <c r="B782" s="95" t="s">
        <v>617</v>
      </c>
      <c r="C782" s="64"/>
      <c r="D782" s="358"/>
      <c r="E782" s="358"/>
      <c r="F782" s="358"/>
      <c r="G782" s="358"/>
      <c r="H782" s="358"/>
      <c r="I782" s="358"/>
      <c r="J782" s="113"/>
    </row>
    <row r="783" spans="1:10" ht="15" thickBot="1">
      <c r="A783" s="574"/>
      <c r="B783" s="558" t="s">
        <v>632</v>
      </c>
      <c r="C783" s="550"/>
      <c r="D783" s="552">
        <v>2</v>
      </c>
      <c r="E783" s="552">
        <v>12.5</v>
      </c>
      <c r="F783" s="552"/>
      <c r="G783" s="552"/>
      <c r="H783" s="552"/>
      <c r="I783" s="552"/>
      <c r="J783" s="553">
        <f>D783*E783</f>
        <v>25</v>
      </c>
    </row>
    <row r="784" spans="1:10" ht="14.25">
      <c r="A784" s="87"/>
      <c r="B784" s="42"/>
      <c r="C784" s="49"/>
      <c r="D784" s="355">
        <v>2</v>
      </c>
      <c r="E784" s="355"/>
      <c r="F784" s="355">
        <v>5</v>
      </c>
      <c r="G784" s="355"/>
      <c r="H784" s="355"/>
      <c r="I784" s="355"/>
      <c r="J784" s="108">
        <f>F784*D784</f>
        <v>10</v>
      </c>
    </row>
    <row r="785" spans="1:10" ht="14.25">
      <c r="A785" s="87"/>
      <c r="B785" s="54" t="s">
        <v>529</v>
      </c>
      <c r="C785" s="55"/>
      <c r="D785" s="348">
        <v>2</v>
      </c>
      <c r="E785" s="348">
        <v>10</v>
      </c>
      <c r="F785" s="348"/>
      <c r="G785" s="348"/>
      <c r="H785" s="348"/>
      <c r="I785" s="348"/>
      <c r="J785" s="110">
        <f>D785*E785</f>
        <v>20</v>
      </c>
    </row>
    <row r="786" spans="1:10" ht="14.25">
      <c r="A786" s="48"/>
      <c r="B786" s="54"/>
      <c r="C786" s="49"/>
      <c r="D786" s="355">
        <v>2</v>
      </c>
      <c r="E786" s="355"/>
      <c r="F786" s="355">
        <v>5</v>
      </c>
      <c r="G786" s="355"/>
      <c r="H786" s="355"/>
      <c r="I786" s="355"/>
      <c r="J786" s="110">
        <f>F786*D786</f>
        <v>10</v>
      </c>
    </row>
    <row r="787" spans="1:10" ht="14.25">
      <c r="A787" s="48"/>
      <c r="B787" s="95" t="s">
        <v>620</v>
      </c>
      <c r="C787" s="49"/>
      <c r="D787" s="355"/>
      <c r="E787" s="355"/>
      <c r="F787" s="355"/>
      <c r="G787" s="355"/>
      <c r="H787" s="355"/>
      <c r="I787" s="355"/>
      <c r="J787" s="110"/>
    </row>
    <row r="788" spans="1:10" ht="14.25">
      <c r="A788" s="48"/>
      <c r="B788" s="54" t="s">
        <v>526</v>
      </c>
      <c r="C788" s="49"/>
      <c r="D788" s="355">
        <v>2</v>
      </c>
      <c r="E788" s="355">
        <v>7.09</v>
      </c>
      <c r="F788" s="355"/>
      <c r="G788" s="355"/>
      <c r="H788" s="355"/>
      <c r="I788" s="355"/>
      <c r="J788" s="110">
        <f>D788*E788</f>
        <v>14.18</v>
      </c>
    </row>
    <row r="789" spans="1:10" ht="14.25">
      <c r="A789" s="48"/>
      <c r="B789" s="54"/>
      <c r="C789" s="49"/>
      <c r="D789" s="355">
        <v>2</v>
      </c>
      <c r="E789" s="355"/>
      <c r="F789" s="355">
        <v>4.9</v>
      </c>
      <c r="G789" s="355"/>
      <c r="H789" s="355"/>
      <c r="I789" s="355"/>
      <c r="J789" s="110">
        <f>F789*D789</f>
        <v>9.8</v>
      </c>
    </row>
    <row r="790" spans="1:10" ht="14.25">
      <c r="A790" s="48"/>
      <c r="B790" s="54" t="s">
        <v>633</v>
      </c>
      <c r="C790" s="49"/>
      <c r="D790" s="355">
        <v>2</v>
      </c>
      <c r="E790" s="355">
        <v>6.15</v>
      </c>
      <c r="F790" s="355"/>
      <c r="G790" s="355"/>
      <c r="H790" s="355"/>
      <c r="I790" s="355"/>
      <c r="J790" s="110">
        <f>D790*E790</f>
        <v>12.3</v>
      </c>
    </row>
    <row r="791" spans="1:10" ht="14.25">
      <c r="A791" s="48"/>
      <c r="B791" s="54"/>
      <c r="C791" s="49"/>
      <c r="D791" s="355">
        <v>2</v>
      </c>
      <c r="E791" s="355"/>
      <c r="F791" s="355">
        <v>5</v>
      </c>
      <c r="G791" s="355"/>
      <c r="H791" s="355"/>
      <c r="I791" s="355"/>
      <c r="J791" s="110">
        <f>F791*D791</f>
        <v>10</v>
      </c>
    </row>
    <row r="792" spans="1:10" ht="14.25">
      <c r="A792" s="48"/>
      <c r="B792" s="54" t="s">
        <v>513</v>
      </c>
      <c r="C792" s="49"/>
      <c r="D792" s="355">
        <v>2</v>
      </c>
      <c r="E792" s="355">
        <v>3.6</v>
      </c>
      <c r="F792" s="355"/>
      <c r="G792" s="355"/>
      <c r="H792" s="355"/>
      <c r="I792" s="355"/>
      <c r="J792" s="110">
        <f>D792*E792</f>
        <v>7.2</v>
      </c>
    </row>
    <row r="793" spans="1:10" ht="14.25">
      <c r="A793" s="48"/>
      <c r="B793" s="54"/>
      <c r="C793" s="49"/>
      <c r="D793" s="355">
        <v>2</v>
      </c>
      <c r="E793" s="355"/>
      <c r="F793" s="355">
        <v>2.23</v>
      </c>
      <c r="G793" s="355"/>
      <c r="H793" s="355"/>
      <c r="I793" s="355"/>
      <c r="J793" s="110">
        <f>F793*D793</f>
        <v>4.46</v>
      </c>
    </row>
    <row r="794" spans="1:10" ht="14.25">
      <c r="A794" s="48"/>
      <c r="B794" s="54" t="s">
        <v>525</v>
      </c>
      <c r="C794" s="49"/>
      <c r="D794" s="355">
        <v>2</v>
      </c>
      <c r="E794" s="355">
        <v>4.05</v>
      </c>
      <c r="F794" s="355"/>
      <c r="G794" s="355"/>
      <c r="H794" s="355"/>
      <c r="I794" s="355"/>
      <c r="J794" s="110">
        <f>D794*E794</f>
        <v>8.1</v>
      </c>
    </row>
    <row r="795" spans="1:10" ht="14.25">
      <c r="A795" s="48"/>
      <c r="B795" s="54"/>
      <c r="C795" s="49"/>
      <c r="D795" s="355">
        <v>2</v>
      </c>
      <c r="E795" s="355"/>
      <c r="F795" s="355">
        <v>1.35</v>
      </c>
      <c r="G795" s="355"/>
      <c r="H795" s="355"/>
      <c r="I795" s="355"/>
      <c r="J795" s="110">
        <f>F795*D795</f>
        <v>2.7</v>
      </c>
    </row>
    <row r="796" spans="1:10" ht="14.25">
      <c r="A796" s="48"/>
      <c r="B796" s="54" t="s">
        <v>629</v>
      </c>
      <c r="C796" s="49"/>
      <c r="D796" s="355">
        <v>2</v>
      </c>
      <c r="E796" s="355">
        <v>4.75</v>
      </c>
      <c r="F796" s="355"/>
      <c r="G796" s="355"/>
      <c r="H796" s="355"/>
      <c r="I796" s="355"/>
      <c r="J796" s="110">
        <f>D796*E796</f>
        <v>9.5</v>
      </c>
    </row>
    <row r="797" spans="1:10" ht="14.25">
      <c r="A797" s="48"/>
      <c r="B797" s="54"/>
      <c r="C797" s="49"/>
      <c r="D797" s="355">
        <v>2</v>
      </c>
      <c r="E797" s="355"/>
      <c r="F797" s="355">
        <v>4</v>
      </c>
      <c r="G797" s="355"/>
      <c r="H797" s="355"/>
      <c r="I797" s="355"/>
      <c r="J797" s="110">
        <f>F797*D797</f>
        <v>8</v>
      </c>
    </row>
    <row r="798" spans="1:10" ht="14.25">
      <c r="A798" s="48"/>
      <c r="B798" s="54" t="s">
        <v>630</v>
      </c>
      <c r="C798" s="49"/>
      <c r="D798" s="355">
        <v>2</v>
      </c>
      <c r="E798" s="355">
        <v>5.8</v>
      </c>
      <c r="F798" s="355"/>
      <c r="G798" s="355"/>
      <c r="H798" s="355"/>
      <c r="I798" s="355"/>
      <c r="J798" s="110">
        <f>D798*E798</f>
        <v>11.6</v>
      </c>
    </row>
    <row r="799" spans="1:10" ht="14.25">
      <c r="A799" s="48"/>
      <c r="B799" s="54"/>
      <c r="C799" s="49"/>
      <c r="D799" s="355">
        <v>2</v>
      </c>
      <c r="E799" s="355"/>
      <c r="F799" s="355">
        <v>4</v>
      </c>
      <c r="G799" s="355"/>
      <c r="H799" s="355"/>
      <c r="I799" s="355"/>
      <c r="J799" s="110">
        <f>F799*D799</f>
        <v>8</v>
      </c>
    </row>
    <row r="800" spans="1:10" ht="14.25">
      <c r="A800" s="48"/>
      <c r="B800" s="57"/>
      <c r="C800" s="55"/>
      <c r="D800" s="347"/>
      <c r="E800" s="347"/>
      <c r="F800" s="347"/>
      <c r="G800" s="347"/>
      <c r="H800" s="347"/>
      <c r="I800" s="348"/>
      <c r="J800" s="110"/>
    </row>
    <row r="801" spans="1:10" ht="14.25">
      <c r="A801" s="58"/>
      <c r="B801" s="52"/>
      <c r="C801" s="59"/>
      <c r="D801" s="353"/>
      <c r="E801" s="353"/>
      <c r="F801" s="353"/>
      <c r="G801" s="353"/>
      <c r="H801" s="353"/>
      <c r="I801" s="354"/>
      <c r="J801" s="111"/>
    </row>
    <row r="802" spans="1:10" ht="15">
      <c r="A802" s="53" t="s">
        <v>75</v>
      </c>
      <c r="B802" s="67" t="s">
        <v>36</v>
      </c>
      <c r="C802" s="68"/>
      <c r="D802" s="359"/>
      <c r="E802" s="359"/>
      <c r="F802" s="359"/>
      <c r="G802" s="359"/>
      <c r="H802" s="359"/>
      <c r="I802" s="359"/>
      <c r="J802" s="114"/>
    </row>
    <row r="803" spans="1:10" ht="28.5">
      <c r="A803" s="61"/>
      <c r="B803" s="39" t="s">
        <v>644</v>
      </c>
      <c r="C803" s="40"/>
      <c r="D803" s="352" t="s">
        <v>358</v>
      </c>
      <c r="E803" s="352" t="s">
        <v>359</v>
      </c>
      <c r="F803" s="352" t="s">
        <v>360</v>
      </c>
      <c r="G803" s="352" t="s">
        <v>361</v>
      </c>
      <c r="H803" s="352" t="s">
        <v>362</v>
      </c>
      <c r="I803" s="352" t="s">
        <v>363</v>
      </c>
      <c r="J803" s="92" t="s">
        <v>276</v>
      </c>
    </row>
    <row r="804" spans="1:10" ht="57">
      <c r="A804" s="390" t="s">
        <v>212</v>
      </c>
      <c r="B804" s="123" t="s">
        <v>149</v>
      </c>
      <c r="C804" s="127" t="s">
        <v>23</v>
      </c>
      <c r="D804" s="371">
        <v>2400</v>
      </c>
      <c r="E804" s="372"/>
      <c r="F804" s="348"/>
      <c r="G804" s="348"/>
      <c r="H804" s="348"/>
      <c r="I804" s="348"/>
      <c r="J804" s="110">
        <f>D804</f>
        <v>2400</v>
      </c>
    </row>
    <row r="805" spans="1:10" ht="57">
      <c r="A805" s="391" t="s">
        <v>213</v>
      </c>
      <c r="B805" s="125" t="s">
        <v>150</v>
      </c>
      <c r="C805" s="128" t="s">
        <v>23</v>
      </c>
      <c r="D805" s="373">
        <v>2000</v>
      </c>
      <c r="E805" s="372"/>
      <c r="F805" s="348"/>
      <c r="G805" s="348"/>
      <c r="H805" s="348"/>
      <c r="I805" s="348"/>
      <c r="J805" s="110">
        <f aca="true" t="shared" si="14" ref="J805:J847">D805</f>
        <v>2000</v>
      </c>
    </row>
    <row r="806" spans="1:10" ht="42.75">
      <c r="A806" s="391" t="s">
        <v>214</v>
      </c>
      <c r="B806" s="125" t="s">
        <v>151</v>
      </c>
      <c r="C806" s="128" t="s">
        <v>23</v>
      </c>
      <c r="D806" s="373">
        <v>300</v>
      </c>
      <c r="E806" s="372"/>
      <c r="F806" s="348"/>
      <c r="G806" s="348"/>
      <c r="H806" s="348"/>
      <c r="I806" s="348"/>
      <c r="J806" s="110">
        <f t="shared" si="14"/>
        <v>300</v>
      </c>
    </row>
    <row r="807" spans="1:10" ht="42.75">
      <c r="A807" s="391" t="s">
        <v>215</v>
      </c>
      <c r="B807" s="125" t="s">
        <v>152</v>
      </c>
      <c r="C807" s="128" t="s">
        <v>23</v>
      </c>
      <c r="D807" s="373">
        <v>900</v>
      </c>
      <c r="E807" s="372"/>
      <c r="F807" s="348"/>
      <c r="G807" s="348"/>
      <c r="H807" s="348"/>
      <c r="I807" s="348"/>
      <c r="J807" s="110">
        <f t="shared" si="14"/>
        <v>900</v>
      </c>
    </row>
    <row r="808" spans="1:10" ht="57">
      <c r="A808" s="391" t="s">
        <v>216</v>
      </c>
      <c r="B808" s="125" t="s">
        <v>153</v>
      </c>
      <c r="C808" s="128" t="s">
        <v>23</v>
      </c>
      <c r="D808" s="373">
        <v>800</v>
      </c>
      <c r="E808" s="372"/>
      <c r="F808" s="348"/>
      <c r="G808" s="348"/>
      <c r="H808" s="348"/>
      <c r="I808" s="348"/>
      <c r="J808" s="110">
        <f t="shared" si="14"/>
        <v>800</v>
      </c>
    </row>
    <row r="809" spans="1:10" ht="57">
      <c r="A809" s="391" t="s">
        <v>217</v>
      </c>
      <c r="B809" s="125" t="s">
        <v>177</v>
      </c>
      <c r="C809" s="128" t="s">
        <v>23</v>
      </c>
      <c r="D809" s="373">
        <v>205</v>
      </c>
      <c r="E809" s="372"/>
      <c r="F809" s="348"/>
      <c r="G809" s="348"/>
      <c r="H809" s="348"/>
      <c r="I809" s="348"/>
      <c r="J809" s="110">
        <f t="shared" si="14"/>
        <v>205</v>
      </c>
    </row>
    <row r="810" spans="1:10" ht="14.25">
      <c r="A810" s="391" t="s">
        <v>218</v>
      </c>
      <c r="B810" s="125" t="s">
        <v>154</v>
      </c>
      <c r="C810" s="128" t="s">
        <v>30</v>
      </c>
      <c r="D810" s="373">
        <v>12</v>
      </c>
      <c r="E810" s="372"/>
      <c r="F810" s="348"/>
      <c r="G810" s="348"/>
      <c r="H810" s="348"/>
      <c r="I810" s="348"/>
      <c r="J810" s="110">
        <f t="shared" si="14"/>
        <v>12</v>
      </c>
    </row>
    <row r="811" spans="1:10" ht="14.25">
      <c r="A811" s="391" t="s">
        <v>219</v>
      </c>
      <c r="B811" s="125" t="s">
        <v>155</v>
      </c>
      <c r="C811" s="128" t="s">
        <v>30</v>
      </c>
      <c r="D811" s="373">
        <v>12</v>
      </c>
      <c r="E811" s="372"/>
      <c r="F811" s="348"/>
      <c r="G811" s="348"/>
      <c r="H811" s="348"/>
      <c r="I811" s="348"/>
      <c r="J811" s="110">
        <f t="shared" si="14"/>
        <v>12</v>
      </c>
    </row>
    <row r="812" spans="1:10" ht="14.25">
      <c r="A812" s="391" t="s">
        <v>220</v>
      </c>
      <c r="B812" s="125" t="s">
        <v>157</v>
      </c>
      <c r="C812" s="128" t="s">
        <v>30</v>
      </c>
      <c r="D812" s="373">
        <v>2</v>
      </c>
      <c r="E812" s="372"/>
      <c r="F812" s="348"/>
      <c r="G812" s="348"/>
      <c r="H812" s="348"/>
      <c r="I812" s="348"/>
      <c r="J812" s="110">
        <f t="shared" si="14"/>
        <v>2</v>
      </c>
    </row>
    <row r="813" spans="1:10" ht="14.25">
      <c r="A813" s="391" t="s">
        <v>221</v>
      </c>
      <c r="B813" s="125" t="s">
        <v>156</v>
      </c>
      <c r="C813" s="128" t="s">
        <v>30</v>
      </c>
      <c r="D813" s="373">
        <v>2</v>
      </c>
      <c r="E813" s="372"/>
      <c r="F813" s="348"/>
      <c r="G813" s="348"/>
      <c r="H813" s="348"/>
      <c r="I813" s="348"/>
      <c r="J813" s="110">
        <f t="shared" si="14"/>
        <v>2</v>
      </c>
    </row>
    <row r="814" spans="1:10" ht="28.5">
      <c r="A814" s="391" t="s">
        <v>222</v>
      </c>
      <c r="B814" s="125" t="s">
        <v>158</v>
      </c>
      <c r="C814" s="128" t="s">
        <v>30</v>
      </c>
      <c r="D814" s="373">
        <v>4</v>
      </c>
      <c r="E814" s="372"/>
      <c r="F814" s="348"/>
      <c r="G814" s="348"/>
      <c r="H814" s="348"/>
      <c r="I814" s="348"/>
      <c r="J814" s="110">
        <f t="shared" si="14"/>
        <v>4</v>
      </c>
    </row>
    <row r="815" spans="1:10" ht="28.5">
      <c r="A815" s="391" t="s">
        <v>223</v>
      </c>
      <c r="B815" s="125" t="s">
        <v>159</v>
      </c>
      <c r="C815" s="128" t="s">
        <v>30</v>
      </c>
      <c r="D815" s="373">
        <v>4</v>
      </c>
      <c r="E815" s="372"/>
      <c r="F815" s="348"/>
      <c r="G815" s="348"/>
      <c r="H815" s="348"/>
      <c r="I815" s="348"/>
      <c r="J815" s="110">
        <f t="shared" si="14"/>
        <v>4</v>
      </c>
    </row>
    <row r="816" spans="1:10" ht="42.75">
      <c r="A816" s="391" t="s">
        <v>224</v>
      </c>
      <c r="B816" s="125" t="s">
        <v>160</v>
      </c>
      <c r="C816" s="128" t="s">
        <v>30</v>
      </c>
      <c r="D816" s="373">
        <v>4</v>
      </c>
      <c r="E816" s="372"/>
      <c r="F816" s="348"/>
      <c r="G816" s="348"/>
      <c r="H816" s="348"/>
      <c r="I816" s="348"/>
      <c r="J816" s="110">
        <f t="shared" si="14"/>
        <v>4</v>
      </c>
    </row>
    <row r="817" spans="1:10" ht="14.25">
      <c r="A817" s="391" t="s">
        <v>225</v>
      </c>
      <c r="B817" s="125" t="s">
        <v>337</v>
      </c>
      <c r="C817" s="128" t="s">
        <v>23</v>
      </c>
      <c r="D817" s="373">
        <v>1050</v>
      </c>
      <c r="E817" s="372"/>
      <c r="F817" s="348"/>
      <c r="G817" s="348"/>
      <c r="H817" s="348"/>
      <c r="I817" s="348"/>
      <c r="J817" s="110">
        <f t="shared" si="14"/>
        <v>1050</v>
      </c>
    </row>
    <row r="818" spans="1:10" ht="42.75">
      <c r="A818" s="391" t="s">
        <v>226</v>
      </c>
      <c r="B818" s="125" t="s">
        <v>161</v>
      </c>
      <c r="C818" s="128" t="s">
        <v>23</v>
      </c>
      <c r="D818" s="373">
        <v>500</v>
      </c>
      <c r="E818" s="372"/>
      <c r="F818" s="348"/>
      <c r="G818" s="348"/>
      <c r="H818" s="348"/>
      <c r="I818" s="348"/>
      <c r="J818" s="110">
        <f t="shared" si="14"/>
        <v>500</v>
      </c>
    </row>
    <row r="819" spans="1:10" ht="28.5">
      <c r="A819" s="391" t="s">
        <v>227</v>
      </c>
      <c r="B819" s="125" t="s">
        <v>162</v>
      </c>
      <c r="C819" s="128" t="s">
        <v>30</v>
      </c>
      <c r="D819" s="373">
        <v>103</v>
      </c>
      <c r="E819" s="372"/>
      <c r="F819" s="348"/>
      <c r="G819" s="348"/>
      <c r="H819" s="348"/>
      <c r="I819" s="348"/>
      <c r="J819" s="110">
        <f t="shared" si="14"/>
        <v>103</v>
      </c>
    </row>
    <row r="820" spans="1:10" ht="28.5">
      <c r="A820" s="391" t="s">
        <v>228</v>
      </c>
      <c r="B820" s="125" t="s">
        <v>163</v>
      </c>
      <c r="C820" s="128" t="s">
        <v>30</v>
      </c>
      <c r="D820" s="373">
        <v>140</v>
      </c>
      <c r="E820" s="372"/>
      <c r="F820" s="348"/>
      <c r="G820" s="348"/>
      <c r="H820" s="348"/>
      <c r="I820" s="348"/>
      <c r="J820" s="110">
        <f t="shared" si="14"/>
        <v>140</v>
      </c>
    </row>
    <row r="821" spans="1:10" ht="28.5">
      <c r="A821" s="391" t="s">
        <v>229</v>
      </c>
      <c r="B821" s="125" t="s">
        <v>378</v>
      </c>
      <c r="C821" s="128" t="s">
        <v>30</v>
      </c>
      <c r="D821" s="373">
        <v>100</v>
      </c>
      <c r="E821" s="372"/>
      <c r="F821" s="348"/>
      <c r="G821" s="348"/>
      <c r="H821" s="348"/>
      <c r="I821" s="348"/>
      <c r="J821" s="110">
        <f t="shared" si="14"/>
        <v>100</v>
      </c>
    </row>
    <row r="822" spans="1:10" ht="28.5">
      <c r="A822" s="391" t="s">
        <v>230</v>
      </c>
      <c r="B822" s="125" t="s">
        <v>164</v>
      </c>
      <c r="C822" s="128" t="s">
        <v>30</v>
      </c>
      <c r="D822" s="373">
        <v>6</v>
      </c>
      <c r="E822" s="372"/>
      <c r="F822" s="348"/>
      <c r="G822" s="348"/>
      <c r="H822" s="348"/>
      <c r="I822" s="348"/>
      <c r="J822" s="110">
        <f t="shared" si="14"/>
        <v>6</v>
      </c>
    </row>
    <row r="823" spans="1:10" ht="28.5">
      <c r="A823" s="391" t="s">
        <v>231</v>
      </c>
      <c r="B823" s="125" t="s">
        <v>165</v>
      </c>
      <c r="C823" s="128" t="s">
        <v>30</v>
      </c>
      <c r="D823" s="373">
        <v>12</v>
      </c>
      <c r="E823" s="372"/>
      <c r="F823" s="348"/>
      <c r="G823" s="348"/>
      <c r="H823" s="348"/>
      <c r="I823" s="348"/>
      <c r="J823" s="110">
        <f t="shared" si="14"/>
        <v>12</v>
      </c>
    </row>
    <row r="824" spans="1:10" ht="28.5">
      <c r="A824" s="391" t="s">
        <v>232</v>
      </c>
      <c r="B824" s="125" t="s">
        <v>166</v>
      </c>
      <c r="C824" s="128" t="s">
        <v>30</v>
      </c>
      <c r="D824" s="373">
        <v>25</v>
      </c>
      <c r="E824" s="372"/>
      <c r="F824" s="348"/>
      <c r="G824" s="348"/>
      <c r="H824" s="348"/>
      <c r="I824" s="348"/>
      <c r="J824" s="110">
        <f t="shared" si="14"/>
        <v>25</v>
      </c>
    </row>
    <row r="825" spans="1:10" ht="15" thickBot="1">
      <c r="A825" s="579" t="s">
        <v>233</v>
      </c>
      <c r="B825" s="580" t="s">
        <v>167</v>
      </c>
      <c r="C825" s="581" t="s">
        <v>30</v>
      </c>
      <c r="D825" s="582">
        <v>80</v>
      </c>
      <c r="E825" s="583"/>
      <c r="F825" s="552"/>
      <c r="G825" s="552"/>
      <c r="H825" s="552"/>
      <c r="I825" s="552"/>
      <c r="J825" s="553">
        <f t="shared" si="14"/>
        <v>80</v>
      </c>
    </row>
    <row r="826" spans="1:10" ht="28.5">
      <c r="A826" s="391" t="s">
        <v>234</v>
      </c>
      <c r="B826" s="575" t="s">
        <v>168</v>
      </c>
      <c r="C826" s="576" t="s">
        <v>30</v>
      </c>
      <c r="D826" s="577">
        <v>10</v>
      </c>
      <c r="E826" s="578"/>
      <c r="F826" s="355"/>
      <c r="G826" s="355"/>
      <c r="H826" s="355"/>
      <c r="I826" s="355"/>
      <c r="J826" s="108">
        <f t="shared" si="14"/>
        <v>10</v>
      </c>
    </row>
    <row r="827" spans="1:10" ht="42.75">
      <c r="A827" s="391" t="s">
        <v>235</v>
      </c>
      <c r="B827" s="125" t="s">
        <v>452</v>
      </c>
      <c r="C827" s="128" t="s">
        <v>30</v>
      </c>
      <c r="D827" s="373">
        <v>1</v>
      </c>
      <c r="E827" s="372"/>
      <c r="F827" s="348"/>
      <c r="G827" s="348"/>
      <c r="H827" s="348"/>
      <c r="I827" s="348"/>
      <c r="J827" s="110">
        <f t="shared" si="14"/>
        <v>1</v>
      </c>
    </row>
    <row r="828" spans="1:10" ht="28.5">
      <c r="A828" s="391" t="s">
        <v>236</v>
      </c>
      <c r="B828" s="125" t="s">
        <v>169</v>
      </c>
      <c r="C828" s="128" t="s">
        <v>30</v>
      </c>
      <c r="D828" s="373">
        <v>12</v>
      </c>
      <c r="E828" s="372"/>
      <c r="F828" s="348"/>
      <c r="G828" s="348"/>
      <c r="H828" s="348"/>
      <c r="I828" s="348"/>
      <c r="J828" s="110">
        <f t="shared" si="14"/>
        <v>12</v>
      </c>
    </row>
    <row r="829" spans="1:10" ht="28.5">
      <c r="A829" s="391" t="s">
        <v>237</v>
      </c>
      <c r="B829" s="125" t="s">
        <v>170</v>
      </c>
      <c r="C829" s="128" t="s">
        <v>30</v>
      </c>
      <c r="D829" s="373">
        <v>4</v>
      </c>
      <c r="E829" s="372"/>
      <c r="F829" s="348"/>
      <c r="G829" s="348"/>
      <c r="H829" s="348"/>
      <c r="I829" s="348"/>
      <c r="J829" s="110">
        <f t="shared" si="14"/>
        <v>4</v>
      </c>
    </row>
    <row r="830" spans="1:10" ht="28.5">
      <c r="A830" s="391" t="s">
        <v>238</v>
      </c>
      <c r="B830" s="125" t="s">
        <v>171</v>
      </c>
      <c r="C830" s="128" t="s">
        <v>30</v>
      </c>
      <c r="D830" s="373">
        <v>1</v>
      </c>
      <c r="E830" s="372"/>
      <c r="F830" s="348"/>
      <c r="G830" s="348"/>
      <c r="H830" s="348"/>
      <c r="I830" s="348"/>
      <c r="J830" s="110">
        <f t="shared" si="14"/>
        <v>1</v>
      </c>
    </row>
    <row r="831" spans="1:10" ht="28.5">
      <c r="A831" s="391" t="s">
        <v>239</v>
      </c>
      <c r="B831" s="125" t="s">
        <v>172</v>
      </c>
      <c r="C831" s="128" t="s">
        <v>30</v>
      </c>
      <c r="D831" s="373">
        <v>4</v>
      </c>
      <c r="E831" s="372"/>
      <c r="F831" s="348"/>
      <c r="G831" s="348"/>
      <c r="H831" s="348"/>
      <c r="I831" s="348"/>
      <c r="J831" s="110">
        <f t="shared" si="14"/>
        <v>4</v>
      </c>
    </row>
    <row r="832" spans="1:10" ht="42.75">
      <c r="A832" s="391" t="s">
        <v>240</v>
      </c>
      <c r="B832" s="125" t="s">
        <v>173</v>
      </c>
      <c r="C832" s="128" t="s">
        <v>30</v>
      </c>
      <c r="D832" s="373">
        <v>2</v>
      </c>
      <c r="E832" s="372"/>
      <c r="F832" s="348"/>
      <c r="G832" s="348"/>
      <c r="H832" s="348"/>
      <c r="I832" s="348"/>
      <c r="J832" s="110">
        <f t="shared" si="14"/>
        <v>2</v>
      </c>
    </row>
    <row r="833" spans="1:10" ht="28.5">
      <c r="A833" s="391" t="s">
        <v>241</v>
      </c>
      <c r="B833" s="125" t="s">
        <v>174</v>
      </c>
      <c r="C833" s="128" t="s">
        <v>30</v>
      </c>
      <c r="D833" s="373">
        <v>2</v>
      </c>
      <c r="E833" s="372"/>
      <c r="F833" s="348"/>
      <c r="G833" s="348"/>
      <c r="H833" s="348"/>
      <c r="I833" s="348"/>
      <c r="J833" s="110">
        <f t="shared" si="14"/>
        <v>2</v>
      </c>
    </row>
    <row r="834" spans="1:10" ht="14.25">
      <c r="A834" s="391" t="s">
        <v>242</v>
      </c>
      <c r="B834" s="125" t="s">
        <v>175</v>
      </c>
      <c r="C834" s="128" t="s">
        <v>30</v>
      </c>
      <c r="D834" s="373">
        <v>9</v>
      </c>
      <c r="E834" s="372"/>
      <c r="F834" s="348"/>
      <c r="G834" s="348"/>
      <c r="H834" s="348"/>
      <c r="I834" s="348"/>
      <c r="J834" s="110">
        <f t="shared" si="14"/>
        <v>9</v>
      </c>
    </row>
    <row r="835" spans="1:10" ht="28.5">
      <c r="A835" s="391" t="s">
        <v>243</v>
      </c>
      <c r="B835" s="125" t="s">
        <v>176</v>
      </c>
      <c r="C835" s="128" t="s">
        <v>30</v>
      </c>
      <c r="D835" s="373">
        <v>9</v>
      </c>
      <c r="E835" s="372"/>
      <c r="F835" s="348"/>
      <c r="G835" s="348"/>
      <c r="H835" s="348"/>
      <c r="I835" s="348"/>
      <c r="J835" s="110">
        <f t="shared" si="14"/>
        <v>9</v>
      </c>
    </row>
    <row r="836" spans="1:10" ht="42.75">
      <c r="A836" s="391" t="s">
        <v>244</v>
      </c>
      <c r="B836" s="125" t="s">
        <v>178</v>
      </c>
      <c r="C836" s="128" t="s">
        <v>30</v>
      </c>
      <c r="D836" s="373">
        <v>3</v>
      </c>
      <c r="E836" s="372"/>
      <c r="F836" s="348"/>
      <c r="G836" s="348"/>
      <c r="H836" s="348"/>
      <c r="I836" s="348"/>
      <c r="J836" s="110">
        <f t="shared" si="14"/>
        <v>3</v>
      </c>
    </row>
    <row r="837" spans="1:10" ht="28.5">
      <c r="A837" s="391" t="s">
        <v>245</v>
      </c>
      <c r="B837" s="125" t="s">
        <v>179</v>
      </c>
      <c r="C837" s="128" t="s">
        <v>30</v>
      </c>
      <c r="D837" s="373">
        <v>1</v>
      </c>
      <c r="E837" s="372"/>
      <c r="F837" s="348"/>
      <c r="G837" s="348"/>
      <c r="H837" s="348"/>
      <c r="I837" s="348"/>
      <c r="J837" s="110">
        <f t="shared" si="14"/>
        <v>1</v>
      </c>
    </row>
    <row r="838" spans="1:10" ht="28.5">
      <c r="A838" s="391" t="s">
        <v>246</v>
      </c>
      <c r="B838" s="125" t="s">
        <v>180</v>
      </c>
      <c r="C838" s="128" t="s">
        <v>30</v>
      </c>
      <c r="D838" s="373">
        <v>1</v>
      </c>
      <c r="E838" s="372"/>
      <c r="F838" s="348"/>
      <c r="G838" s="348"/>
      <c r="H838" s="348"/>
      <c r="I838" s="348"/>
      <c r="J838" s="110">
        <f t="shared" si="14"/>
        <v>1</v>
      </c>
    </row>
    <row r="839" spans="1:10" ht="14.25">
      <c r="A839" s="391" t="s">
        <v>247</v>
      </c>
      <c r="B839" s="125" t="s">
        <v>181</v>
      </c>
      <c r="C839" s="128" t="s">
        <v>30</v>
      </c>
      <c r="D839" s="373">
        <v>2</v>
      </c>
      <c r="E839" s="372"/>
      <c r="F839" s="348"/>
      <c r="G839" s="348"/>
      <c r="H839" s="348"/>
      <c r="I839" s="348"/>
      <c r="J839" s="110">
        <f t="shared" si="14"/>
        <v>2</v>
      </c>
    </row>
    <row r="840" spans="1:10" ht="28.5">
      <c r="A840" s="391" t="s">
        <v>248</v>
      </c>
      <c r="B840" s="125" t="s">
        <v>182</v>
      </c>
      <c r="C840" s="128" t="s">
        <v>30</v>
      </c>
      <c r="D840" s="373">
        <v>2</v>
      </c>
      <c r="E840" s="372"/>
      <c r="F840" s="348"/>
      <c r="G840" s="348"/>
      <c r="H840" s="348"/>
      <c r="I840" s="348"/>
      <c r="J840" s="110">
        <f t="shared" si="14"/>
        <v>2</v>
      </c>
    </row>
    <row r="841" spans="1:10" ht="14.25">
      <c r="A841" s="391" t="s">
        <v>249</v>
      </c>
      <c r="B841" s="125" t="s">
        <v>347</v>
      </c>
      <c r="C841" s="128" t="s">
        <v>30</v>
      </c>
      <c r="D841" s="373">
        <v>3</v>
      </c>
      <c r="E841" s="372"/>
      <c r="F841" s="348"/>
      <c r="G841" s="348"/>
      <c r="H841" s="348"/>
      <c r="I841" s="348"/>
      <c r="J841" s="110">
        <f t="shared" si="14"/>
        <v>3</v>
      </c>
    </row>
    <row r="842" spans="1:10" ht="14.25">
      <c r="A842" s="391" t="s">
        <v>250</v>
      </c>
      <c r="B842" s="125" t="s">
        <v>348</v>
      </c>
      <c r="C842" s="128" t="s">
        <v>30</v>
      </c>
      <c r="D842" s="373">
        <v>3</v>
      </c>
      <c r="E842" s="372"/>
      <c r="F842" s="348"/>
      <c r="G842" s="348"/>
      <c r="H842" s="348"/>
      <c r="I842" s="348"/>
      <c r="J842" s="110">
        <f t="shared" si="14"/>
        <v>3</v>
      </c>
    </row>
    <row r="843" spans="1:10" ht="28.5">
      <c r="A843" s="391" t="s">
        <v>251</v>
      </c>
      <c r="B843" s="125" t="s">
        <v>338</v>
      </c>
      <c r="C843" s="128" t="s">
        <v>30</v>
      </c>
      <c r="D843" s="373">
        <v>1</v>
      </c>
      <c r="E843" s="372"/>
      <c r="F843" s="348"/>
      <c r="G843" s="348"/>
      <c r="H843" s="348"/>
      <c r="I843" s="348"/>
      <c r="J843" s="110">
        <f t="shared" si="14"/>
        <v>1</v>
      </c>
    </row>
    <row r="844" spans="1:10" ht="28.5">
      <c r="A844" s="391" t="s">
        <v>343</v>
      </c>
      <c r="B844" s="125" t="s">
        <v>339</v>
      </c>
      <c r="C844" s="128" t="s">
        <v>30</v>
      </c>
      <c r="D844" s="373">
        <v>1</v>
      </c>
      <c r="E844" s="372"/>
      <c r="F844" s="348"/>
      <c r="G844" s="348"/>
      <c r="H844" s="348"/>
      <c r="I844" s="348"/>
      <c r="J844" s="110">
        <f t="shared" si="14"/>
        <v>1</v>
      </c>
    </row>
    <row r="845" spans="1:10" ht="14.25">
      <c r="A845" s="391" t="s">
        <v>344</v>
      </c>
      <c r="B845" s="125" t="s">
        <v>340</v>
      </c>
      <c r="C845" s="128" t="s">
        <v>30</v>
      </c>
      <c r="D845" s="373">
        <v>1</v>
      </c>
      <c r="E845" s="372"/>
      <c r="F845" s="348"/>
      <c r="G845" s="348"/>
      <c r="H845" s="348"/>
      <c r="I845" s="348"/>
      <c r="J845" s="110">
        <f t="shared" si="14"/>
        <v>1</v>
      </c>
    </row>
    <row r="846" spans="1:10" ht="14.25">
      <c r="A846" s="391" t="s">
        <v>345</v>
      </c>
      <c r="B846" s="125" t="s">
        <v>341</v>
      </c>
      <c r="C846" s="128" t="s">
        <v>30</v>
      </c>
      <c r="D846" s="373">
        <v>1</v>
      </c>
      <c r="E846" s="372"/>
      <c r="F846" s="348"/>
      <c r="G846" s="348"/>
      <c r="H846" s="348"/>
      <c r="I846" s="348"/>
      <c r="J846" s="110">
        <f t="shared" si="14"/>
        <v>1</v>
      </c>
    </row>
    <row r="847" spans="1:10" ht="14.25">
      <c r="A847" s="391" t="s">
        <v>346</v>
      </c>
      <c r="B847" s="125" t="s">
        <v>342</v>
      </c>
      <c r="C847" s="128" t="s">
        <v>23</v>
      </c>
      <c r="D847" s="373">
        <v>10</v>
      </c>
      <c r="E847" s="372"/>
      <c r="F847" s="348"/>
      <c r="G847" s="348"/>
      <c r="H847" s="348"/>
      <c r="I847" s="348"/>
      <c r="J847" s="110">
        <f t="shared" si="14"/>
        <v>10</v>
      </c>
    </row>
    <row r="848" spans="1:10" ht="14.25">
      <c r="A848" s="392"/>
      <c r="B848" s="129"/>
      <c r="C848" s="130"/>
      <c r="D848" s="374"/>
      <c r="E848" s="350"/>
      <c r="F848" s="350"/>
      <c r="G848" s="350"/>
      <c r="H848" s="350"/>
      <c r="I848" s="350"/>
      <c r="J848" s="118"/>
    </row>
    <row r="849" spans="1:10" ht="14.25">
      <c r="A849" s="58"/>
      <c r="B849" s="52"/>
      <c r="C849" s="59"/>
      <c r="D849" s="353"/>
      <c r="E849" s="353"/>
      <c r="F849" s="353"/>
      <c r="G849" s="353"/>
      <c r="H849" s="353"/>
      <c r="I849" s="354"/>
      <c r="J849" s="111"/>
    </row>
    <row r="850" spans="1:10" ht="15">
      <c r="A850" s="53" t="s">
        <v>76</v>
      </c>
      <c r="B850" s="67" t="s">
        <v>252</v>
      </c>
      <c r="C850" s="68"/>
      <c r="D850" s="359"/>
      <c r="E850" s="359"/>
      <c r="F850" s="359"/>
      <c r="G850" s="359"/>
      <c r="H850" s="359"/>
      <c r="I850" s="359"/>
      <c r="J850" s="114"/>
    </row>
    <row r="851" spans="1:12" ht="28.5">
      <c r="A851" s="38"/>
      <c r="B851" s="39" t="s">
        <v>651</v>
      </c>
      <c r="C851" s="40"/>
      <c r="D851" s="352" t="s">
        <v>358</v>
      </c>
      <c r="E851" s="352" t="s">
        <v>359</v>
      </c>
      <c r="F851" s="352" t="s">
        <v>360</v>
      </c>
      <c r="G851" s="352" t="s">
        <v>361</v>
      </c>
      <c r="H851" s="352" t="s">
        <v>362</v>
      </c>
      <c r="I851" s="352" t="s">
        <v>363</v>
      </c>
      <c r="J851" s="92" t="s">
        <v>276</v>
      </c>
      <c r="L851" s="43">
        <f>660</f>
        <v>660</v>
      </c>
    </row>
    <row r="852" spans="1:12" ht="14.25">
      <c r="A852" s="390" t="s">
        <v>635</v>
      </c>
      <c r="B852" s="123" t="s">
        <v>255</v>
      </c>
      <c r="C852" s="124" t="s">
        <v>30</v>
      </c>
      <c r="D852" s="375">
        <v>1</v>
      </c>
      <c r="E852" s="358"/>
      <c r="F852" s="358"/>
      <c r="G852" s="358"/>
      <c r="H852" s="358"/>
      <c r="I852" s="358"/>
      <c r="J852" s="110">
        <f aca="true" t="shared" si="15" ref="J852:J874">D852</f>
        <v>1</v>
      </c>
      <c r="L852" s="43">
        <f>L851*2</f>
        <v>1320</v>
      </c>
    </row>
    <row r="853" spans="1:10" ht="14.25">
      <c r="A853" s="391" t="s">
        <v>636</v>
      </c>
      <c r="B853" s="125" t="s">
        <v>256</v>
      </c>
      <c r="C853" s="126" t="s">
        <v>30</v>
      </c>
      <c r="D853" s="376">
        <v>1</v>
      </c>
      <c r="E853" s="355"/>
      <c r="F853" s="355"/>
      <c r="G853" s="355"/>
      <c r="H853" s="355"/>
      <c r="I853" s="355"/>
      <c r="J853" s="110">
        <f t="shared" si="15"/>
        <v>1</v>
      </c>
    </row>
    <row r="854" spans="1:10" ht="28.5">
      <c r="A854" s="391" t="s">
        <v>637</v>
      </c>
      <c r="B854" s="125" t="s">
        <v>261</v>
      </c>
      <c r="C854" s="126" t="s">
        <v>30</v>
      </c>
      <c r="D854" s="376">
        <v>1</v>
      </c>
      <c r="E854" s="355"/>
      <c r="F854" s="355"/>
      <c r="G854" s="355"/>
      <c r="H854" s="355"/>
      <c r="I854" s="355"/>
      <c r="J854" s="110">
        <f t="shared" si="15"/>
        <v>1</v>
      </c>
    </row>
    <row r="855" spans="1:10" ht="14.25">
      <c r="A855" s="391" t="s">
        <v>638</v>
      </c>
      <c r="B855" s="125" t="s">
        <v>257</v>
      </c>
      <c r="C855" s="126" t="s">
        <v>30</v>
      </c>
      <c r="D855" s="376">
        <v>1</v>
      </c>
      <c r="E855" s="355"/>
      <c r="F855" s="355"/>
      <c r="G855" s="355"/>
      <c r="H855" s="355"/>
      <c r="I855" s="355"/>
      <c r="J855" s="110">
        <f t="shared" si="15"/>
        <v>1</v>
      </c>
    </row>
    <row r="856" spans="1:10" ht="14.25">
      <c r="A856" s="391" t="s">
        <v>639</v>
      </c>
      <c r="B856" s="125" t="s">
        <v>258</v>
      </c>
      <c r="C856" s="126" t="s">
        <v>30</v>
      </c>
      <c r="D856" s="376">
        <v>1</v>
      </c>
      <c r="E856" s="355"/>
      <c r="F856" s="355"/>
      <c r="G856" s="355"/>
      <c r="H856" s="355"/>
      <c r="I856" s="355"/>
      <c r="J856" s="110">
        <f t="shared" si="15"/>
        <v>1</v>
      </c>
    </row>
    <row r="857" spans="1:10" ht="14.25">
      <c r="A857" s="391" t="s">
        <v>640</v>
      </c>
      <c r="B857" s="125" t="s">
        <v>259</v>
      </c>
      <c r="C857" s="131" t="s">
        <v>30</v>
      </c>
      <c r="D857" s="376">
        <v>1</v>
      </c>
      <c r="E857" s="355"/>
      <c r="F857" s="355"/>
      <c r="G857" s="355"/>
      <c r="H857" s="355"/>
      <c r="I857" s="355"/>
      <c r="J857" s="110">
        <f t="shared" si="15"/>
        <v>1</v>
      </c>
    </row>
    <row r="858" spans="1:10" ht="14.25" customHeight="1">
      <c r="A858" s="391" t="s">
        <v>641</v>
      </c>
      <c r="B858" s="125" t="s">
        <v>645</v>
      </c>
      <c r="C858" s="126" t="s">
        <v>25</v>
      </c>
      <c r="D858" s="376">
        <v>500</v>
      </c>
      <c r="E858" s="355"/>
      <c r="F858" s="355"/>
      <c r="G858" s="355"/>
      <c r="H858" s="355"/>
      <c r="I858" s="355"/>
      <c r="J858" s="110">
        <f t="shared" si="15"/>
        <v>500</v>
      </c>
    </row>
    <row r="859" spans="1:10" ht="28.5">
      <c r="A859" s="391" t="s">
        <v>642</v>
      </c>
      <c r="B859" s="125" t="s">
        <v>260</v>
      </c>
      <c r="C859" s="126" t="s">
        <v>30</v>
      </c>
      <c r="D859" s="376">
        <v>30</v>
      </c>
      <c r="E859" s="355"/>
      <c r="F859" s="355"/>
      <c r="G859" s="355"/>
      <c r="H859" s="355"/>
      <c r="I859" s="355"/>
      <c r="J859" s="110">
        <f t="shared" si="15"/>
        <v>30</v>
      </c>
    </row>
    <row r="860" spans="1:10" ht="28.5">
      <c r="A860" s="391" t="s">
        <v>643</v>
      </c>
      <c r="B860" s="125" t="s">
        <v>274</v>
      </c>
      <c r="C860" s="126" t="s">
        <v>30</v>
      </c>
      <c r="D860" s="376">
        <v>1000</v>
      </c>
      <c r="E860" s="355"/>
      <c r="F860" s="355"/>
      <c r="G860" s="355"/>
      <c r="H860" s="355"/>
      <c r="I860" s="355"/>
      <c r="J860" s="110">
        <f t="shared" si="15"/>
        <v>1000</v>
      </c>
    </row>
    <row r="861" spans="1:10" ht="14.25">
      <c r="A861" s="391" t="s">
        <v>283</v>
      </c>
      <c r="B861" s="125" t="s">
        <v>262</v>
      </c>
      <c r="C861" s="126" t="s">
        <v>30</v>
      </c>
      <c r="D861" s="376">
        <v>1000</v>
      </c>
      <c r="E861" s="355"/>
      <c r="F861" s="355"/>
      <c r="G861" s="355"/>
      <c r="H861" s="355"/>
      <c r="I861" s="355"/>
      <c r="J861" s="110">
        <f t="shared" si="15"/>
        <v>1000</v>
      </c>
    </row>
    <row r="862" spans="1:10" ht="14.25">
      <c r="A862" s="391" t="s">
        <v>284</v>
      </c>
      <c r="B862" s="125" t="s">
        <v>263</v>
      </c>
      <c r="C862" s="126" t="s">
        <v>30</v>
      </c>
      <c r="D862" s="376">
        <v>1000</v>
      </c>
      <c r="E862" s="355"/>
      <c r="F862" s="355"/>
      <c r="G862" s="355"/>
      <c r="H862" s="355"/>
      <c r="I862" s="355"/>
      <c r="J862" s="110">
        <f t="shared" si="15"/>
        <v>1000</v>
      </c>
    </row>
    <row r="863" spans="1:10" ht="14.25">
      <c r="A863" s="391" t="s">
        <v>285</v>
      </c>
      <c r="B863" s="125" t="s">
        <v>264</v>
      </c>
      <c r="C863" s="126" t="s">
        <v>30</v>
      </c>
      <c r="D863" s="376">
        <v>300</v>
      </c>
      <c r="E863" s="355"/>
      <c r="F863" s="355"/>
      <c r="G863" s="355"/>
      <c r="H863" s="355"/>
      <c r="I863" s="355"/>
      <c r="J863" s="110">
        <f t="shared" si="15"/>
        <v>300</v>
      </c>
    </row>
    <row r="864" spans="1:10" ht="14.25" customHeight="1">
      <c r="A864" s="391" t="s">
        <v>286</v>
      </c>
      <c r="B864" s="125" t="s">
        <v>265</v>
      </c>
      <c r="C864" s="126" t="s">
        <v>30</v>
      </c>
      <c r="D864" s="376">
        <v>25</v>
      </c>
      <c r="E864" s="355"/>
      <c r="F864" s="355"/>
      <c r="G864" s="355"/>
      <c r="H864" s="355"/>
      <c r="I864" s="355"/>
      <c r="J864" s="110">
        <f t="shared" si="15"/>
        <v>25</v>
      </c>
    </row>
    <row r="865" spans="1:10" ht="28.5">
      <c r="A865" s="391" t="s">
        <v>287</v>
      </c>
      <c r="B865" s="125" t="s">
        <v>266</v>
      </c>
      <c r="C865" s="126" t="s">
        <v>30</v>
      </c>
      <c r="D865" s="376">
        <v>10</v>
      </c>
      <c r="E865" s="355"/>
      <c r="F865" s="355"/>
      <c r="G865" s="355"/>
      <c r="H865" s="355"/>
      <c r="I865" s="355"/>
      <c r="J865" s="110">
        <f t="shared" si="15"/>
        <v>10</v>
      </c>
    </row>
    <row r="866" spans="1:10" ht="28.5">
      <c r="A866" s="391" t="s">
        <v>288</v>
      </c>
      <c r="B866" s="125" t="s">
        <v>267</v>
      </c>
      <c r="C866" s="126" t="s">
        <v>30</v>
      </c>
      <c r="D866" s="376">
        <v>200</v>
      </c>
      <c r="E866" s="355"/>
      <c r="F866" s="355"/>
      <c r="G866" s="355"/>
      <c r="H866" s="355"/>
      <c r="I866" s="355"/>
      <c r="J866" s="110">
        <f t="shared" si="15"/>
        <v>200</v>
      </c>
    </row>
    <row r="867" spans="1:10" ht="14.25">
      <c r="A867" s="391" t="s">
        <v>289</v>
      </c>
      <c r="B867" s="125" t="s">
        <v>268</v>
      </c>
      <c r="C867" s="126" t="s">
        <v>30</v>
      </c>
      <c r="D867" s="376">
        <v>200</v>
      </c>
      <c r="E867" s="355"/>
      <c r="F867" s="355"/>
      <c r="G867" s="355"/>
      <c r="H867" s="355"/>
      <c r="I867" s="355"/>
      <c r="J867" s="110">
        <f t="shared" si="15"/>
        <v>200</v>
      </c>
    </row>
    <row r="868" spans="1:10" ht="14.25">
      <c r="A868" s="391" t="s">
        <v>290</v>
      </c>
      <c r="B868" s="125" t="s">
        <v>269</v>
      </c>
      <c r="C868" s="126" t="s">
        <v>30</v>
      </c>
      <c r="D868" s="376">
        <v>200</v>
      </c>
      <c r="E868" s="355"/>
      <c r="F868" s="355"/>
      <c r="G868" s="355"/>
      <c r="H868" s="355"/>
      <c r="I868" s="355"/>
      <c r="J868" s="110">
        <f t="shared" si="15"/>
        <v>200</v>
      </c>
    </row>
    <row r="869" spans="1:10" ht="14.25">
      <c r="A869" s="391" t="s">
        <v>291</v>
      </c>
      <c r="B869" s="125" t="s">
        <v>270</v>
      </c>
      <c r="C869" s="126" t="s">
        <v>127</v>
      </c>
      <c r="D869" s="376">
        <v>10</v>
      </c>
      <c r="E869" s="355"/>
      <c r="F869" s="355"/>
      <c r="G869" s="355"/>
      <c r="H869" s="355"/>
      <c r="I869" s="355"/>
      <c r="J869" s="110">
        <f t="shared" si="15"/>
        <v>10</v>
      </c>
    </row>
    <row r="870" spans="1:10" ht="14.25">
      <c r="A870" s="391" t="s">
        <v>292</v>
      </c>
      <c r="B870" s="125" t="s">
        <v>271</v>
      </c>
      <c r="C870" s="131" t="s">
        <v>23</v>
      </c>
      <c r="D870" s="376">
        <v>50</v>
      </c>
      <c r="E870" s="355"/>
      <c r="F870" s="355"/>
      <c r="G870" s="355"/>
      <c r="H870" s="355"/>
      <c r="I870" s="355"/>
      <c r="J870" s="110">
        <f t="shared" si="15"/>
        <v>50</v>
      </c>
    </row>
    <row r="871" spans="1:10" ht="28.5">
      <c r="A871" s="391" t="s">
        <v>293</v>
      </c>
      <c r="B871" s="125" t="s">
        <v>272</v>
      </c>
      <c r="C871" s="126" t="s">
        <v>30</v>
      </c>
      <c r="D871" s="376">
        <v>20</v>
      </c>
      <c r="E871" s="355"/>
      <c r="F871" s="355"/>
      <c r="G871" s="355"/>
      <c r="H871" s="355"/>
      <c r="I871" s="355"/>
      <c r="J871" s="110">
        <f t="shared" si="15"/>
        <v>20</v>
      </c>
    </row>
    <row r="872" spans="1:10" ht="29.25" thickBot="1">
      <c r="A872" s="579" t="s">
        <v>294</v>
      </c>
      <c r="B872" s="586" t="s">
        <v>253</v>
      </c>
      <c r="C872" s="587" t="s">
        <v>30</v>
      </c>
      <c r="D872" s="588">
        <v>20</v>
      </c>
      <c r="E872" s="556"/>
      <c r="F872" s="556"/>
      <c r="G872" s="556"/>
      <c r="H872" s="556"/>
      <c r="I872" s="556"/>
      <c r="J872" s="553">
        <f t="shared" si="15"/>
        <v>20</v>
      </c>
    </row>
    <row r="873" spans="1:10" ht="14.25">
      <c r="A873" s="391" t="s">
        <v>295</v>
      </c>
      <c r="B873" s="575" t="s">
        <v>254</v>
      </c>
      <c r="C873" s="584" t="s">
        <v>30</v>
      </c>
      <c r="D873" s="585">
        <v>20</v>
      </c>
      <c r="E873" s="355"/>
      <c r="F873" s="355"/>
      <c r="G873" s="355"/>
      <c r="H873" s="355"/>
      <c r="I873" s="355"/>
      <c r="J873" s="108">
        <f t="shared" si="15"/>
        <v>20</v>
      </c>
    </row>
    <row r="874" spans="1:10" ht="28.5">
      <c r="A874" s="391" t="s">
        <v>296</v>
      </c>
      <c r="B874" s="125" t="s">
        <v>273</v>
      </c>
      <c r="C874" s="126" t="s">
        <v>30</v>
      </c>
      <c r="D874" s="376">
        <v>2</v>
      </c>
      <c r="E874" s="355"/>
      <c r="F874" s="355"/>
      <c r="G874" s="355"/>
      <c r="H874" s="355"/>
      <c r="I874" s="355"/>
      <c r="J874" s="110">
        <f t="shared" si="15"/>
        <v>2</v>
      </c>
    </row>
    <row r="875" spans="1:10" ht="14.25">
      <c r="A875" s="339"/>
      <c r="B875" s="132"/>
      <c r="C875" s="84"/>
      <c r="D875" s="350"/>
      <c r="E875" s="350"/>
      <c r="F875" s="350"/>
      <c r="G875" s="350"/>
      <c r="H875" s="350"/>
      <c r="I875" s="350"/>
      <c r="J875" s="118"/>
    </row>
    <row r="876" spans="1:10" ht="14.25">
      <c r="A876" s="58"/>
      <c r="B876" s="52"/>
      <c r="C876" s="59"/>
      <c r="D876" s="353"/>
      <c r="E876" s="353"/>
      <c r="F876" s="353"/>
      <c r="G876" s="353"/>
      <c r="H876" s="353"/>
      <c r="I876" s="354"/>
      <c r="J876" s="111"/>
    </row>
    <row r="877" spans="1:10" ht="15">
      <c r="A877" s="53" t="s">
        <v>77</v>
      </c>
      <c r="B877" s="67" t="s">
        <v>147</v>
      </c>
      <c r="C877" s="68"/>
      <c r="D877" s="359"/>
      <c r="E877" s="359"/>
      <c r="F877" s="359"/>
      <c r="G877" s="359"/>
      <c r="H877" s="359"/>
      <c r="I877" s="359"/>
      <c r="J877" s="114"/>
    </row>
    <row r="878" spans="1:10" ht="31.5" customHeight="1">
      <c r="A878" s="94"/>
      <c r="B878" s="39" t="s">
        <v>650</v>
      </c>
      <c r="C878" s="40"/>
      <c r="D878" s="352" t="s">
        <v>358</v>
      </c>
      <c r="E878" s="352" t="s">
        <v>359</v>
      </c>
      <c r="F878" s="352" t="s">
        <v>360</v>
      </c>
      <c r="G878" s="352" t="s">
        <v>361</v>
      </c>
      <c r="H878" s="352" t="s">
        <v>362</v>
      </c>
      <c r="I878" s="352" t="s">
        <v>363</v>
      </c>
      <c r="J878" s="92" t="s">
        <v>276</v>
      </c>
    </row>
    <row r="879" spans="1:10" ht="14.25" customHeight="1">
      <c r="A879" s="390" t="s">
        <v>735</v>
      </c>
      <c r="B879" s="133" t="s">
        <v>652</v>
      </c>
      <c r="C879" s="134"/>
      <c r="D879" s="346"/>
      <c r="E879" s="346"/>
      <c r="F879" s="346"/>
      <c r="G879" s="346"/>
      <c r="H879" s="346"/>
      <c r="I879" s="346"/>
      <c r="J879" s="96"/>
    </row>
    <row r="880" spans="1:10" ht="42.75">
      <c r="A880" s="391" t="s">
        <v>736</v>
      </c>
      <c r="B880" s="125" t="s">
        <v>320</v>
      </c>
      <c r="C880" s="126" t="s">
        <v>127</v>
      </c>
      <c r="D880" s="376">
        <v>83</v>
      </c>
      <c r="E880" s="348"/>
      <c r="F880" s="348"/>
      <c r="G880" s="348"/>
      <c r="H880" s="348"/>
      <c r="I880" s="348"/>
      <c r="J880" s="110">
        <f aca="true" t="shared" si="16" ref="J880:J899">D880</f>
        <v>83</v>
      </c>
    </row>
    <row r="881" spans="1:10" ht="42.75">
      <c r="A881" s="391" t="s">
        <v>737</v>
      </c>
      <c r="B881" s="125" t="s">
        <v>330</v>
      </c>
      <c r="C881" s="126" t="s">
        <v>127</v>
      </c>
      <c r="D881" s="376">
        <v>4</v>
      </c>
      <c r="E881" s="348"/>
      <c r="F881" s="348"/>
      <c r="G881" s="348"/>
      <c r="H881" s="348"/>
      <c r="I881" s="348"/>
      <c r="J881" s="110">
        <f t="shared" si="16"/>
        <v>4</v>
      </c>
    </row>
    <row r="882" spans="1:10" ht="14.25">
      <c r="A882" s="391" t="s">
        <v>738</v>
      </c>
      <c r="B882" s="125" t="s">
        <v>351</v>
      </c>
      <c r="C882" s="126" t="s">
        <v>127</v>
      </c>
      <c r="D882" s="376">
        <v>4</v>
      </c>
      <c r="E882" s="348"/>
      <c r="F882" s="348"/>
      <c r="G882" s="348"/>
      <c r="H882" s="348"/>
      <c r="I882" s="348"/>
      <c r="J882" s="110">
        <f t="shared" si="16"/>
        <v>4</v>
      </c>
    </row>
    <row r="883" spans="1:10" ht="14.25">
      <c r="A883" s="391" t="s">
        <v>973</v>
      </c>
      <c r="B883" s="125" t="s">
        <v>352</v>
      </c>
      <c r="C883" s="126" t="s">
        <v>127</v>
      </c>
      <c r="D883" s="376">
        <v>4</v>
      </c>
      <c r="E883" s="348"/>
      <c r="F883" s="348"/>
      <c r="G883" s="348"/>
      <c r="H883" s="348"/>
      <c r="I883" s="348"/>
      <c r="J883" s="110">
        <f t="shared" si="16"/>
        <v>4</v>
      </c>
    </row>
    <row r="884" spans="1:10" ht="14.25">
      <c r="A884" s="391" t="s">
        <v>974</v>
      </c>
      <c r="B884" s="125" t="s">
        <v>353</v>
      </c>
      <c r="C884" s="126" t="s">
        <v>127</v>
      </c>
      <c r="D884" s="376">
        <v>4</v>
      </c>
      <c r="E884" s="348"/>
      <c r="F884" s="348"/>
      <c r="G884" s="348"/>
      <c r="H884" s="348"/>
      <c r="I884" s="348"/>
      <c r="J884" s="110">
        <f t="shared" si="16"/>
        <v>4</v>
      </c>
    </row>
    <row r="885" spans="1:10" ht="14.25">
      <c r="A885" s="391" t="s">
        <v>975</v>
      </c>
      <c r="B885" s="125" t="s">
        <v>321</v>
      </c>
      <c r="C885" s="126" t="s">
        <v>127</v>
      </c>
      <c r="D885" s="376">
        <v>17</v>
      </c>
      <c r="E885" s="348"/>
      <c r="F885" s="348"/>
      <c r="G885" s="348"/>
      <c r="H885" s="348"/>
      <c r="I885" s="348"/>
      <c r="J885" s="110">
        <f t="shared" si="16"/>
        <v>17</v>
      </c>
    </row>
    <row r="886" spans="1:10" ht="14.25" customHeight="1">
      <c r="A886" s="391" t="s">
        <v>976</v>
      </c>
      <c r="B886" s="125" t="s">
        <v>322</v>
      </c>
      <c r="C886" s="126" t="s">
        <v>127</v>
      </c>
      <c r="D886" s="376">
        <v>8</v>
      </c>
      <c r="E886" s="348"/>
      <c r="F886" s="348"/>
      <c r="G886" s="348"/>
      <c r="H886" s="348"/>
      <c r="I886" s="348"/>
      <c r="J886" s="110">
        <f t="shared" si="16"/>
        <v>8</v>
      </c>
    </row>
    <row r="887" spans="1:10" ht="14.25">
      <c r="A887" s="391" t="s">
        <v>977</v>
      </c>
      <c r="B887" s="125" t="s">
        <v>323</v>
      </c>
      <c r="C887" s="126" t="s">
        <v>127</v>
      </c>
      <c r="D887" s="376">
        <v>13</v>
      </c>
      <c r="E887" s="348"/>
      <c r="F887" s="348"/>
      <c r="G887" s="348"/>
      <c r="H887" s="348"/>
      <c r="I887" s="348"/>
      <c r="J887" s="110">
        <f t="shared" si="16"/>
        <v>13</v>
      </c>
    </row>
    <row r="888" spans="1:10" ht="28.5">
      <c r="A888" s="391" t="s">
        <v>978</v>
      </c>
      <c r="B888" s="125" t="s">
        <v>324</v>
      </c>
      <c r="C888" s="126" t="s">
        <v>23</v>
      </c>
      <c r="D888" s="376">
        <v>250</v>
      </c>
      <c r="E888" s="348"/>
      <c r="F888" s="348"/>
      <c r="G888" s="348"/>
      <c r="H888" s="348"/>
      <c r="I888" s="348"/>
      <c r="J888" s="110">
        <f t="shared" si="16"/>
        <v>250</v>
      </c>
    </row>
    <row r="889" spans="1:10" ht="14.25">
      <c r="A889" s="391" t="s">
        <v>739</v>
      </c>
      <c r="B889" s="125" t="s">
        <v>333</v>
      </c>
      <c r="C889" s="146"/>
      <c r="D889" s="376"/>
      <c r="E889" s="348"/>
      <c r="F889" s="348"/>
      <c r="G889" s="348"/>
      <c r="H889" s="348"/>
      <c r="I889" s="348"/>
      <c r="J889" s="110"/>
    </row>
    <row r="890" spans="1:10" ht="28.5">
      <c r="A890" s="391" t="s">
        <v>740</v>
      </c>
      <c r="B890" s="125" t="s">
        <v>327</v>
      </c>
      <c r="C890" s="126" t="s">
        <v>127</v>
      </c>
      <c r="D890" s="376">
        <v>83</v>
      </c>
      <c r="E890" s="348"/>
      <c r="F890" s="348"/>
      <c r="G890" s="348"/>
      <c r="H890" s="348"/>
      <c r="I890" s="348"/>
      <c r="J890" s="110">
        <f t="shared" si="16"/>
        <v>83</v>
      </c>
    </row>
    <row r="891" spans="1:10" ht="14.25">
      <c r="A891" s="391" t="s">
        <v>741</v>
      </c>
      <c r="B891" s="125" t="s">
        <v>328</v>
      </c>
      <c r="C891" s="126" t="s">
        <v>127</v>
      </c>
      <c r="D891" s="376">
        <v>8</v>
      </c>
      <c r="E891" s="348"/>
      <c r="F891" s="348"/>
      <c r="G891" s="348"/>
      <c r="H891" s="348"/>
      <c r="I891" s="348"/>
      <c r="J891" s="110">
        <f t="shared" si="16"/>
        <v>8</v>
      </c>
    </row>
    <row r="892" spans="1:10" ht="28.5">
      <c r="A892" s="391" t="s">
        <v>742</v>
      </c>
      <c r="B892" s="125" t="s">
        <v>335</v>
      </c>
      <c r="C892" s="126" t="s">
        <v>127</v>
      </c>
      <c r="D892" s="376">
        <v>12</v>
      </c>
      <c r="E892" s="348"/>
      <c r="F892" s="348"/>
      <c r="G892" s="348"/>
      <c r="H892" s="348"/>
      <c r="I892" s="348"/>
      <c r="J892" s="110">
        <f t="shared" si="16"/>
        <v>12</v>
      </c>
    </row>
    <row r="893" spans="1:10" ht="28.5">
      <c r="A893" s="391" t="s">
        <v>743</v>
      </c>
      <c r="B893" s="125" t="s">
        <v>334</v>
      </c>
      <c r="C893" s="126" t="s">
        <v>127</v>
      </c>
      <c r="D893" s="376">
        <v>25</v>
      </c>
      <c r="E893" s="348"/>
      <c r="F893" s="348"/>
      <c r="G893" s="348"/>
      <c r="H893" s="348"/>
      <c r="I893" s="348"/>
      <c r="J893" s="110">
        <f t="shared" si="16"/>
        <v>25</v>
      </c>
    </row>
    <row r="894" spans="1:10" ht="57">
      <c r="A894" s="391" t="s">
        <v>744</v>
      </c>
      <c r="B894" s="125" t="s">
        <v>329</v>
      </c>
      <c r="C894" s="126" t="s">
        <v>127</v>
      </c>
      <c r="D894" s="376">
        <v>4</v>
      </c>
      <c r="E894" s="348"/>
      <c r="F894" s="348"/>
      <c r="G894" s="348"/>
      <c r="H894" s="348"/>
      <c r="I894" s="348"/>
      <c r="J894" s="110">
        <f t="shared" si="16"/>
        <v>4</v>
      </c>
    </row>
    <row r="895" spans="1:10" ht="28.5">
      <c r="A895" s="391" t="s">
        <v>745</v>
      </c>
      <c r="B895" s="125" t="s">
        <v>325</v>
      </c>
      <c r="C895" s="147" t="s">
        <v>23</v>
      </c>
      <c r="D895" s="376">
        <v>36.36</v>
      </c>
      <c r="E895" s="348"/>
      <c r="F895" s="348"/>
      <c r="G895" s="348"/>
      <c r="H895" s="348"/>
      <c r="I895" s="348"/>
      <c r="J895" s="110">
        <f t="shared" si="16"/>
        <v>36.36</v>
      </c>
    </row>
    <row r="896" spans="1:10" ht="28.5">
      <c r="A896" s="391" t="s">
        <v>746</v>
      </c>
      <c r="B896" s="125" t="s">
        <v>649</v>
      </c>
      <c r="C896" s="147" t="s">
        <v>23</v>
      </c>
      <c r="D896" s="376">
        <v>4.49</v>
      </c>
      <c r="E896" s="348"/>
      <c r="F896" s="348"/>
      <c r="G896" s="348"/>
      <c r="H896" s="348"/>
      <c r="I896" s="348"/>
      <c r="J896" s="110">
        <f t="shared" si="16"/>
        <v>4.49</v>
      </c>
    </row>
    <row r="897" spans="1:10" ht="28.5">
      <c r="A897" s="391" t="s">
        <v>747</v>
      </c>
      <c r="B897" s="125" t="s">
        <v>326</v>
      </c>
      <c r="C897" s="147" t="s">
        <v>23</v>
      </c>
      <c r="D897" s="376">
        <v>209.41</v>
      </c>
      <c r="E897" s="348"/>
      <c r="F897" s="348"/>
      <c r="G897" s="348"/>
      <c r="H897" s="348"/>
      <c r="I897" s="348"/>
      <c r="J897" s="110">
        <f t="shared" si="16"/>
        <v>209.41</v>
      </c>
    </row>
    <row r="898" spans="1:10" ht="14.25">
      <c r="A898" s="391" t="s">
        <v>748</v>
      </c>
      <c r="B898" s="125" t="s">
        <v>332</v>
      </c>
      <c r="C898" s="146"/>
      <c r="D898" s="376"/>
      <c r="E898" s="348"/>
      <c r="F898" s="348"/>
      <c r="G898" s="348"/>
      <c r="H898" s="348"/>
      <c r="I898" s="348"/>
      <c r="J898" s="110"/>
    </row>
    <row r="899" spans="1:10" ht="57">
      <c r="A899" s="391" t="s">
        <v>749</v>
      </c>
      <c r="B899" s="125" t="s">
        <v>967</v>
      </c>
      <c r="C899" s="147" t="s">
        <v>127</v>
      </c>
      <c r="D899" s="376">
        <v>1</v>
      </c>
      <c r="E899" s="348"/>
      <c r="F899" s="348"/>
      <c r="G899" s="348"/>
      <c r="H899" s="348"/>
      <c r="I899" s="348"/>
      <c r="J899" s="110">
        <f t="shared" si="16"/>
        <v>1</v>
      </c>
    </row>
    <row r="900" spans="1:10" ht="57">
      <c r="A900" s="391" t="s">
        <v>970</v>
      </c>
      <c r="B900" s="125" t="s">
        <v>969</v>
      </c>
      <c r="C900" s="147" t="s">
        <v>127</v>
      </c>
      <c r="D900" s="376">
        <v>1</v>
      </c>
      <c r="E900" s="348"/>
      <c r="F900" s="361"/>
      <c r="G900" s="361"/>
      <c r="H900" s="361"/>
      <c r="I900" s="361"/>
      <c r="J900" s="117"/>
    </row>
    <row r="901" spans="1:10" ht="42.75">
      <c r="A901" s="391" t="s">
        <v>972</v>
      </c>
      <c r="B901" s="125" t="s">
        <v>971</v>
      </c>
      <c r="C901" s="147" t="s">
        <v>127</v>
      </c>
      <c r="D901" s="376">
        <v>1</v>
      </c>
      <c r="E901" s="348"/>
      <c r="F901" s="361"/>
      <c r="G901" s="361"/>
      <c r="H901" s="361"/>
      <c r="I901" s="361"/>
      <c r="J901" s="117"/>
    </row>
    <row r="902" spans="1:10" ht="14.25">
      <c r="A902" s="145"/>
      <c r="B902" s="132"/>
      <c r="C902" s="84"/>
      <c r="D902" s="350"/>
      <c r="E902" s="350"/>
      <c r="F902" s="350"/>
      <c r="G902" s="350"/>
      <c r="H902" s="350"/>
      <c r="I902" s="350"/>
      <c r="J902" s="118"/>
    </row>
    <row r="903" spans="1:10" ht="14.25">
      <c r="A903" s="58"/>
      <c r="B903" s="52"/>
      <c r="C903" s="59"/>
      <c r="D903" s="353"/>
      <c r="E903" s="353"/>
      <c r="F903" s="353"/>
      <c r="G903" s="353"/>
      <c r="H903" s="353"/>
      <c r="I903" s="354"/>
      <c r="J903" s="111"/>
    </row>
    <row r="904" spans="1:10" ht="15">
      <c r="A904" s="529" t="s">
        <v>78</v>
      </c>
      <c r="B904" s="144" t="s">
        <v>183</v>
      </c>
      <c r="C904" s="143"/>
      <c r="D904" s="377"/>
      <c r="E904" s="355"/>
      <c r="F904" s="355"/>
      <c r="G904" s="355"/>
      <c r="H904" s="355"/>
      <c r="I904" s="355"/>
      <c r="J904" s="108"/>
    </row>
    <row r="905" spans="1:12" ht="28.5">
      <c r="A905" s="38"/>
      <c r="B905" s="39" t="s">
        <v>658</v>
      </c>
      <c r="C905" s="40"/>
      <c r="D905" s="352" t="s">
        <v>358</v>
      </c>
      <c r="E905" s="352" t="s">
        <v>359</v>
      </c>
      <c r="F905" s="352" t="s">
        <v>360</v>
      </c>
      <c r="G905" s="352" t="s">
        <v>361</v>
      </c>
      <c r="H905" s="352" t="s">
        <v>362</v>
      </c>
      <c r="I905" s="352" t="s">
        <v>363</v>
      </c>
      <c r="J905" s="92" t="s">
        <v>276</v>
      </c>
      <c r="L905" s="43">
        <f>660</f>
        <v>660</v>
      </c>
    </row>
    <row r="906" spans="1:10" ht="15">
      <c r="A906" s="390" t="s">
        <v>750</v>
      </c>
      <c r="B906" s="125" t="s">
        <v>313</v>
      </c>
      <c r="C906" s="148"/>
      <c r="D906" s="378"/>
      <c r="E906" s="355"/>
      <c r="F906" s="355"/>
      <c r="G906" s="355"/>
      <c r="H906" s="355"/>
      <c r="I906" s="355"/>
      <c r="J906" s="108"/>
    </row>
    <row r="907" spans="1:10" ht="28.5">
      <c r="A907" s="391" t="s">
        <v>751</v>
      </c>
      <c r="B907" s="125" t="s">
        <v>653</v>
      </c>
      <c r="C907" s="126" t="s">
        <v>127</v>
      </c>
      <c r="D907" s="376">
        <v>3</v>
      </c>
      <c r="E907" s="355"/>
      <c r="F907" s="355"/>
      <c r="G907" s="355"/>
      <c r="H907" s="355"/>
      <c r="I907" s="355"/>
      <c r="J907" s="108">
        <f>D907</f>
        <v>3</v>
      </c>
    </row>
    <row r="908" spans="1:10" ht="14.25">
      <c r="A908" s="391" t="s">
        <v>752</v>
      </c>
      <c r="B908" s="125" t="s">
        <v>314</v>
      </c>
      <c r="C908" s="126"/>
      <c r="D908" s="376"/>
      <c r="E908" s="355"/>
      <c r="F908" s="355"/>
      <c r="G908" s="355"/>
      <c r="H908" s="355"/>
      <c r="I908" s="355"/>
      <c r="J908" s="108"/>
    </row>
    <row r="909" spans="1:10" ht="14.25">
      <c r="A909" s="391" t="s">
        <v>753</v>
      </c>
      <c r="B909" s="125" t="s">
        <v>655</v>
      </c>
      <c r="C909" s="126" t="s">
        <v>127</v>
      </c>
      <c r="D909" s="376">
        <v>11</v>
      </c>
      <c r="E909" s="355"/>
      <c r="F909" s="355"/>
      <c r="G909" s="355"/>
      <c r="H909" s="355"/>
      <c r="I909" s="355"/>
      <c r="J909" s="108">
        <f>D909</f>
        <v>11</v>
      </c>
    </row>
    <row r="910" spans="1:10" ht="14.25">
      <c r="A910" s="391" t="s">
        <v>754</v>
      </c>
      <c r="B910" s="125" t="s">
        <v>656</v>
      </c>
      <c r="C910" s="126" t="s">
        <v>127</v>
      </c>
      <c r="D910" s="376">
        <v>18</v>
      </c>
      <c r="E910" s="355"/>
      <c r="F910" s="355"/>
      <c r="G910" s="355"/>
      <c r="H910" s="355"/>
      <c r="I910" s="355"/>
      <c r="J910" s="108">
        <f>D910</f>
        <v>18</v>
      </c>
    </row>
    <row r="911" spans="1:10" ht="28.5">
      <c r="A911" s="391" t="s">
        <v>755</v>
      </c>
      <c r="B911" s="125" t="s">
        <v>305</v>
      </c>
      <c r="C911" s="126" t="s">
        <v>127</v>
      </c>
      <c r="D911" s="376">
        <v>16</v>
      </c>
      <c r="E911" s="355"/>
      <c r="F911" s="355"/>
      <c r="G911" s="355"/>
      <c r="H911" s="355"/>
      <c r="I911" s="355"/>
      <c r="J911" s="108">
        <f>D911</f>
        <v>16</v>
      </c>
    </row>
    <row r="912" spans="1:10" ht="14.25">
      <c r="A912" s="391" t="s">
        <v>756</v>
      </c>
      <c r="B912" s="125" t="s">
        <v>315</v>
      </c>
      <c r="C912" s="126"/>
      <c r="D912" s="376"/>
      <c r="E912" s="355"/>
      <c r="F912" s="355"/>
      <c r="G912" s="355"/>
      <c r="H912" s="355"/>
      <c r="I912" s="355"/>
      <c r="J912" s="108"/>
    </row>
    <row r="913" spans="1:10" ht="14.25">
      <c r="A913" s="391" t="s">
        <v>757</v>
      </c>
      <c r="B913" s="125" t="s">
        <v>306</v>
      </c>
      <c r="C913" s="126" t="s">
        <v>127</v>
      </c>
      <c r="D913" s="376">
        <v>3</v>
      </c>
      <c r="E913" s="355"/>
      <c r="F913" s="355"/>
      <c r="G913" s="355"/>
      <c r="H913" s="355"/>
      <c r="I913" s="355"/>
      <c r="J913" s="108">
        <f>D913</f>
        <v>3</v>
      </c>
    </row>
    <row r="914" spans="1:10" ht="14.25">
      <c r="A914" s="391" t="s">
        <v>758</v>
      </c>
      <c r="B914" s="125" t="s">
        <v>307</v>
      </c>
      <c r="C914" s="126" t="s">
        <v>127</v>
      </c>
      <c r="D914" s="376">
        <v>2</v>
      </c>
      <c r="E914" s="355"/>
      <c r="F914" s="355"/>
      <c r="G914" s="355"/>
      <c r="H914" s="355"/>
      <c r="I914" s="355"/>
      <c r="J914" s="108">
        <f>D914</f>
        <v>2</v>
      </c>
    </row>
    <row r="915" spans="1:10" ht="14.25">
      <c r="A915" s="391" t="s">
        <v>759</v>
      </c>
      <c r="B915" s="125" t="s">
        <v>308</v>
      </c>
      <c r="C915" s="126" t="s">
        <v>127</v>
      </c>
      <c r="D915" s="376">
        <v>2</v>
      </c>
      <c r="E915" s="355"/>
      <c r="F915" s="355"/>
      <c r="G915" s="355"/>
      <c r="H915" s="355"/>
      <c r="I915" s="355"/>
      <c r="J915" s="108">
        <f>D915</f>
        <v>2</v>
      </c>
    </row>
    <row r="916" spans="1:10" ht="15" thickBot="1">
      <c r="A916" s="579" t="s">
        <v>760</v>
      </c>
      <c r="B916" s="586" t="s">
        <v>309</v>
      </c>
      <c r="C916" s="587" t="s">
        <v>127</v>
      </c>
      <c r="D916" s="588">
        <v>4</v>
      </c>
      <c r="E916" s="556"/>
      <c r="F916" s="556"/>
      <c r="G916" s="556"/>
      <c r="H916" s="556"/>
      <c r="I916" s="556"/>
      <c r="J916" s="557">
        <f>D916</f>
        <v>4</v>
      </c>
    </row>
    <row r="917" spans="1:10" ht="14.25">
      <c r="A917" s="391" t="s">
        <v>761</v>
      </c>
      <c r="B917" s="575" t="s">
        <v>316</v>
      </c>
      <c r="C917" s="584"/>
      <c r="D917" s="585"/>
      <c r="E917" s="355"/>
      <c r="F917" s="355"/>
      <c r="G917" s="355"/>
      <c r="H917" s="355"/>
      <c r="I917" s="355"/>
      <c r="J917" s="108"/>
    </row>
    <row r="918" spans="1:10" ht="42.75">
      <c r="A918" s="391" t="s">
        <v>762</v>
      </c>
      <c r="B918" s="125" t="s">
        <v>350</v>
      </c>
      <c r="C918" s="126" t="s">
        <v>127</v>
      </c>
      <c r="D918" s="376">
        <v>1</v>
      </c>
      <c r="E918" s="355"/>
      <c r="F918" s="355"/>
      <c r="G918" s="355"/>
      <c r="H918" s="355"/>
      <c r="I918" s="355"/>
      <c r="J918" s="108">
        <f>D918</f>
        <v>1</v>
      </c>
    </row>
    <row r="919" spans="1:10" ht="57">
      <c r="A919" s="391" t="s">
        <v>763</v>
      </c>
      <c r="B919" s="125" t="s">
        <v>654</v>
      </c>
      <c r="C919" s="126" t="s">
        <v>127</v>
      </c>
      <c r="D919" s="376">
        <v>4</v>
      </c>
      <c r="E919" s="355"/>
      <c r="F919" s="355"/>
      <c r="G919" s="355"/>
      <c r="H919" s="355"/>
      <c r="I919" s="355"/>
      <c r="J919" s="108">
        <f>D919</f>
        <v>4</v>
      </c>
    </row>
    <row r="920" spans="1:10" ht="28.5">
      <c r="A920" s="391" t="s">
        <v>764</v>
      </c>
      <c r="B920" s="125" t="s">
        <v>349</v>
      </c>
      <c r="C920" s="126" t="s">
        <v>127</v>
      </c>
      <c r="D920" s="376">
        <v>45.43</v>
      </c>
      <c r="E920" s="355"/>
      <c r="F920" s="355"/>
      <c r="G920" s="355"/>
      <c r="H920" s="355"/>
      <c r="I920" s="355"/>
      <c r="J920" s="108">
        <f>D920</f>
        <v>45.43</v>
      </c>
    </row>
    <row r="921" spans="1:10" ht="42.75">
      <c r="A921" s="391" t="s">
        <v>765</v>
      </c>
      <c r="B921" s="125" t="s">
        <v>310</v>
      </c>
      <c r="C921" s="126" t="s">
        <v>127</v>
      </c>
      <c r="D921" s="376">
        <v>1</v>
      </c>
      <c r="E921" s="355"/>
      <c r="F921" s="355"/>
      <c r="G921" s="355"/>
      <c r="H921" s="355"/>
      <c r="I921" s="355"/>
      <c r="J921" s="108">
        <f>D921</f>
        <v>1</v>
      </c>
    </row>
    <row r="922" spans="1:10" ht="14.25">
      <c r="A922" s="391" t="s">
        <v>766</v>
      </c>
      <c r="B922" s="125" t="s">
        <v>311</v>
      </c>
      <c r="C922" s="126" t="s">
        <v>127</v>
      </c>
      <c r="D922" s="376">
        <v>1</v>
      </c>
      <c r="E922" s="355"/>
      <c r="F922" s="355"/>
      <c r="G922" s="355"/>
      <c r="H922" s="355"/>
      <c r="I922" s="355"/>
      <c r="J922" s="108">
        <f>D922</f>
        <v>1</v>
      </c>
    </row>
    <row r="923" spans="1:10" ht="14.25">
      <c r="A923" s="392"/>
      <c r="B923" s="125"/>
      <c r="C923" s="126"/>
      <c r="D923" s="376"/>
      <c r="E923" s="355"/>
      <c r="F923" s="355"/>
      <c r="G923" s="355"/>
      <c r="H923" s="355"/>
      <c r="I923" s="355"/>
      <c r="J923" s="108"/>
    </row>
    <row r="924" spans="1:10" ht="14.25">
      <c r="A924" s="58"/>
      <c r="B924" s="52"/>
      <c r="C924" s="59"/>
      <c r="D924" s="353"/>
      <c r="E924" s="353"/>
      <c r="F924" s="353"/>
      <c r="G924" s="353"/>
      <c r="H924" s="353"/>
      <c r="I924" s="354"/>
      <c r="J924" s="111"/>
    </row>
    <row r="925" spans="1:10" ht="15">
      <c r="A925" s="526" t="s">
        <v>83</v>
      </c>
      <c r="B925" s="337" t="s">
        <v>185</v>
      </c>
      <c r="C925" s="338"/>
      <c r="D925" s="377"/>
      <c r="E925" s="355"/>
      <c r="F925" s="355"/>
      <c r="G925" s="355"/>
      <c r="H925" s="355"/>
      <c r="I925" s="355"/>
      <c r="J925" s="108"/>
    </row>
    <row r="926" spans="1:10" ht="42.75">
      <c r="A926" s="527" t="s">
        <v>767</v>
      </c>
      <c r="B926" s="39" t="s">
        <v>814</v>
      </c>
      <c r="C926" s="336" t="s">
        <v>781</v>
      </c>
      <c r="D926" s="352" t="s">
        <v>358</v>
      </c>
      <c r="E926" s="352" t="s">
        <v>359</v>
      </c>
      <c r="F926" s="352" t="s">
        <v>360</v>
      </c>
      <c r="G926" s="352" t="s">
        <v>361</v>
      </c>
      <c r="H926" s="352" t="s">
        <v>362</v>
      </c>
      <c r="I926" s="352" t="s">
        <v>363</v>
      </c>
      <c r="J926" s="92">
        <f>SUM(J927:J929)</f>
        <v>9</v>
      </c>
    </row>
    <row r="927" spans="1:10" ht="14.25">
      <c r="A927" s="48"/>
      <c r="B927" s="42" t="s">
        <v>782</v>
      </c>
      <c r="C927" s="49"/>
      <c r="D927" s="355">
        <v>8</v>
      </c>
      <c r="E927" s="355"/>
      <c r="F927" s="355"/>
      <c r="G927" s="355"/>
      <c r="H927" s="355"/>
      <c r="I927" s="355"/>
      <c r="J927" s="108">
        <f>D927</f>
        <v>8</v>
      </c>
    </row>
    <row r="928" spans="1:10" ht="14.25">
      <c r="A928" s="48"/>
      <c r="B928" s="54" t="s">
        <v>607</v>
      </c>
      <c r="C928" s="49"/>
      <c r="D928" s="355">
        <v>1</v>
      </c>
      <c r="E928" s="355"/>
      <c r="F928" s="355"/>
      <c r="G928" s="355"/>
      <c r="H928" s="355"/>
      <c r="I928" s="355"/>
      <c r="J928" s="108">
        <f>D928</f>
        <v>1</v>
      </c>
    </row>
    <row r="929" spans="1:10" ht="14.25">
      <c r="A929" s="48"/>
      <c r="B929" s="54"/>
      <c r="C929" s="49"/>
      <c r="D929" s="355"/>
      <c r="E929" s="355"/>
      <c r="F929" s="355"/>
      <c r="G929" s="355"/>
      <c r="H929" s="355"/>
      <c r="I929" s="355"/>
      <c r="J929" s="108"/>
    </row>
    <row r="930" spans="1:10" ht="14.25">
      <c r="A930" s="58"/>
      <c r="B930" s="52"/>
      <c r="C930" s="59"/>
      <c r="D930" s="353"/>
      <c r="E930" s="353"/>
      <c r="F930" s="353"/>
      <c r="G930" s="353"/>
      <c r="H930" s="353"/>
      <c r="I930" s="354"/>
      <c r="J930" s="111"/>
    </row>
    <row r="931" spans="1:10" ht="57">
      <c r="A931" s="340" t="s">
        <v>768</v>
      </c>
      <c r="B931" s="39" t="s">
        <v>816</v>
      </c>
      <c r="C931" s="336" t="s">
        <v>781</v>
      </c>
      <c r="D931" s="352" t="s">
        <v>358</v>
      </c>
      <c r="E931" s="352" t="s">
        <v>359</v>
      </c>
      <c r="F931" s="352" t="s">
        <v>360</v>
      </c>
      <c r="G931" s="352" t="s">
        <v>361</v>
      </c>
      <c r="H931" s="352" t="s">
        <v>362</v>
      </c>
      <c r="I931" s="352" t="s">
        <v>363</v>
      </c>
      <c r="J931" s="92">
        <f>SUM(J932:J935)</f>
        <v>17</v>
      </c>
    </row>
    <row r="932" spans="1:10" ht="14.25">
      <c r="A932" s="48"/>
      <c r="B932" s="42" t="s">
        <v>782</v>
      </c>
      <c r="C932" s="49"/>
      <c r="D932" s="355">
        <v>8</v>
      </c>
      <c r="E932" s="355"/>
      <c r="F932" s="355"/>
      <c r="G932" s="355"/>
      <c r="H932" s="355"/>
      <c r="I932" s="355"/>
      <c r="J932" s="108">
        <f>D932</f>
        <v>8</v>
      </c>
    </row>
    <row r="933" spans="1:10" ht="14.25">
      <c r="A933" s="48"/>
      <c r="B933" s="54" t="s">
        <v>607</v>
      </c>
      <c r="C933" s="49"/>
      <c r="D933" s="355">
        <v>1</v>
      </c>
      <c r="E933" s="355"/>
      <c r="F933" s="355"/>
      <c r="G933" s="355"/>
      <c r="H933" s="355"/>
      <c r="I933" s="355"/>
      <c r="J933" s="108">
        <f>D933</f>
        <v>1</v>
      </c>
    </row>
    <row r="934" spans="1:10" ht="14.25">
      <c r="A934" s="48"/>
      <c r="B934" s="54" t="s">
        <v>783</v>
      </c>
      <c r="C934" s="49"/>
      <c r="D934" s="355">
        <v>8</v>
      </c>
      <c r="E934" s="355"/>
      <c r="F934" s="355"/>
      <c r="G934" s="355"/>
      <c r="H934" s="355"/>
      <c r="I934" s="355"/>
      <c r="J934" s="108">
        <f>D934</f>
        <v>8</v>
      </c>
    </row>
    <row r="935" spans="1:10" ht="14.25">
      <c r="A935" s="48"/>
      <c r="B935" s="54"/>
      <c r="C935" s="49"/>
      <c r="D935" s="355"/>
      <c r="E935" s="355"/>
      <c r="F935" s="355"/>
      <c r="G935" s="355"/>
      <c r="H935" s="355"/>
      <c r="I935" s="355"/>
      <c r="J935" s="108"/>
    </row>
    <row r="936" spans="1:10" ht="14.25">
      <c r="A936" s="58"/>
      <c r="B936" s="52"/>
      <c r="C936" s="59"/>
      <c r="D936" s="353"/>
      <c r="E936" s="353"/>
      <c r="F936" s="353"/>
      <c r="G936" s="353"/>
      <c r="H936" s="353"/>
      <c r="I936" s="354"/>
      <c r="J936" s="111"/>
    </row>
    <row r="937" spans="1:10" ht="85.5">
      <c r="A937" s="341" t="s">
        <v>769</v>
      </c>
      <c r="B937" s="335" t="s">
        <v>817</v>
      </c>
      <c r="C937" s="336" t="s">
        <v>781</v>
      </c>
      <c r="D937" s="352" t="s">
        <v>358</v>
      </c>
      <c r="E937" s="352" t="s">
        <v>359</v>
      </c>
      <c r="F937" s="352" t="s">
        <v>360</v>
      </c>
      <c r="G937" s="352" t="s">
        <v>361</v>
      </c>
      <c r="H937" s="352" t="s">
        <v>362</v>
      </c>
      <c r="I937" s="352" t="s">
        <v>363</v>
      </c>
      <c r="J937" s="92">
        <f>J938</f>
        <v>1</v>
      </c>
    </row>
    <row r="938" spans="1:10" ht="14.25">
      <c r="A938" s="48"/>
      <c r="B938" s="54" t="s">
        <v>603</v>
      </c>
      <c r="C938" s="49"/>
      <c r="D938" s="355">
        <v>1</v>
      </c>
      <c r="E938" s="355"/>
      <c r="F938" s="355"/>
      <c r="G938" s="355"/>
      <c r="H938" s="355"/>
      <c r="I938" s="355"/>
      <c r="J938" s="108">
        <f>D938</f>
        <v>1</v>
      </c>
    </row>
    <row r="939" spans="1:10" ht="14.25">
      <c r="A939" s="48"/>
      <c r="B939" s="54"/>
      <c r="C939" s="49"/>
      <c r="D939" s="355"/>
      <c r="E939" s="355"/>
      <c r="F939" s="355"/>
      <c r="G939" s="355"/>
      <c r="H939" s="355"/>
      <c r="I939" s="355"/>
      <c r="J939" s="108"/>
    </row>
    <row r="940" spans="1:10" ht="14.25">
      <c r="A940" s="58"/>
      <c r="B940" s="52"/>
      <c r="C940" s="59"/>
      <c r="D940" s="353"/>
      <c r="E940" s="353"/>
      <c r="F940" s="353"/>
      <c r="G940" s="353"/>
      <c r="H940" s="353"/>
      <c r="I940" s="354"/>
      <c r="J940" s="111"/>
    </row>
    <row r="941" spans="1:10" ht="42.75">
      <c r="A941" s="341" t="s">
        <v>770</v>
      </c>
      <c r="B941" s="335" t="s">
        <v>818</v>
      </c>
      <c r="C941" s="336" t="s">
        <v>781</v>
      </c>
      <c r="D941" s="352" t="s">
        <v>358</v>
      </c>
      <c r="E941" s="352" t="s">
        <v>359</v>
      </c>
      <c r="F941" s="352" t="s">
        <v>360</v>
      </c>
      <c r="G941" s="352" t="s">
        <v>361</v>
      </c>
      <c r="H941" s="352" t="s">
        <v>362</v>
      </c>
      <c r="I941" s="352" t="s">
        <v>363</v>
      </c>
      <c r="J941" s="92">
        <f>SUM(J942:J950)</f>
        <v>18</v>
      </c>
    </row>
    <row r="942" spans="1:10" ht="14.25">
      <c r="A942" s="48"/>
      <c r="B942" s="42" t="s">
        <v>782</v>
      </c>
      <c r="C942" s="49"/>
      <c r="D942" s="379">
        <v>4</v>
      </c>
      <c r="E942" s="355"/>
      <c r="F942" s="355"/>
      <c r="G942" s="355"/>
      <c r="H942" s="355"/>
      <c r="I942" s="355"/>
      <c r="J942" s="108">
        <f>D942</f>
        <v>4</v>
      </c>
    </row>
    <row r="943" spans="1:10" ht="14.25">
      <c r="A943" s="48"/>
      <c r="B943" s="54" t="s">
        <v>603</v>
      </c>
      <c r="C943" s="49"/>
      <c r="D943" s="379">
        <v>1</v>
      </c>
      <c r="E943" s="355"/>
      <c r="F943" s="355"/>
      <c r="G943" s="355"/>
      <c r="H943" s="355"/>
      <c r="I943" s="355"/>
      <c r="J943" s="108">
        <f aca="true" t="shared" si="17" ref="J943:J949">D943</f>
        <v>1</v>
      </c>
    </row>
    <row r="944" spans="1:10" ht="14.25">
      <c r="A944" s="48"/>
      <c r="B944" s="54" t="s">
        <v>783</v>
      </c>
      <c r="C944" s="49"/>
      <c r="D944" s="379">
        <v>4</v>
      </c>
      <c r="E944" s="355"/>
      <c r="F944" s="355"/>
      <c r="G944" s="355"/>
      <c r="H944" s="355"/>
      <c r="I944" s="355"/>
      <c r="J944" s="108">
        <f t="shared" si="17"/>
        <v>4</v>
      </c>
    </row>
    <row r="945" spans="1:10" ht="14.25">
      <c r="A945" s="48"/>
      <c r="B945" s="54" t="s">
        <v>607</v>
      </c>
      <c r="C945" s="49"/>
      <c r="D945" s="379">
        <v>1</v>
      </c>
      <c r="E945" s="355"/>
      <c r="F945" s="355"/>
      <c r="G945" s="355"/>
      <c r="H945" s="355"/>
      <c r="I945" s="355"/>
      <c r="J945" s="108">
        <f t="shared" si="17"/>
        <v>1</v>
      </c>
    </row>
    <row r="946" spans="1:10" ht="14.25">
      <c r="A946" s="48"/>
      <c r="B946" s="54" t="s">
        <v>606</v>
      </c>
      <c r="C946" s="49"/>
      <c r="D946" s="379">
        <v>1</v>
      </c>
      <c r="E946" s="355"/>
      <c r="F946" s="355"/>
      <c r="G946" s="355"/>
      <c r="H946" s="355"/>
      <c r="I946" s="355"/>
      <c r="J946" s="108">
        <f t="shared" si="17"/>
        <v>1</v>
      </c>
    </row>
    <row r="947" spans="1:10" ht="14.25">
      <c r="A947" s="48"/>
      <c r="B947" s="54" t="s">
        <v>784</v>
      </c>
      <c r="C947" s="49"/>
      <c r="D947" s="379">
        <v>1</v>
      </c>
      <c r="E947" s="355"/>
      <c r="F947" s="355"/>
      <c r="G947" s="355"/>
      <c r="H947" s="355"/>
      <c r="I947" s="355"/>
      <c r="J947" s="108">
        <f t="shared" si="17"/>
        <v>1</v>
      </c>
    </row>
    <row r="948" spans="1:10" ht="14.25">
      <c r="A948" s="48"/>
      <c r="B948" s="54" t="s">
        <v>588</v>
      </c>
      <c r="C948" s="49"/>
      <c r="D948" s="379">
        <v>2</v>
      </c>
      <c r="E948" s="355"/>
      <c r="F948" s="355"/>
      <c r="G948" s="355"/>
      <c r="H948" s="355"/>
      <c r="I948" s="355"/>
      <c r="J948" s="108">
        <f t="shared" si="17"/>
        <v>2</v>
      </c>
    </row>
    <row r="949" spans="1:10" ht="14.25">
      <c r="A949" s="48"/>
      <c r="B949" s="54" t="s">
        <v>401</v>
      </c>
      <c r="C949" s="49"/>
      <c r="D949" s="379">
        <v>4</v>
      </c>
      <c r="E949" s="355"/>
      <c r="F949" s="355"/>
      <c r="G949" s="355"/>
      <c r="H949" s="355"/>
      <c r="I949" s="355"/>
      <c r="J949" s="108">
        <f t="shared" si="17"/>
        <v>4</v>
      </c>
    </row>
    <row r="950" spans="1:10" ht="14.25">
      <c r="A950" s="48"/>
      <c r="B950" s="54"/>
      <c r="C950" s="49"/>
      <c r="D950" s="355"/>
      <c r="E950" s="355"/>
      <c r="F950" s="355"/>
      <c r="G950" s="355"/>
      <c r="H950" s="355"/>
      <c r="I950" s="355"/>
      <c r="J950" s="108"/>
    </row>
    <row r="951" spans="1:10" ht="14.25">
      <c r="A951" s="58"/>
      <c r="B951" s="52"/>
      <c r="C951" s="59"/>
      <c r="D951" s="353"/>
      <c r="E951" s="353"/>
      <c r="F951" s="353"/>
      <c r="G951" s="353"/>
      <c r="H951" s="353"/>
      <c r="I951" s="354"/>
      <c r="J951" s="111">
        <f aca="true" t="shared" si="18" ref="J951:J961">IF(C951&gt;0,C951,"")</f>
      </c>
    </row>
    <row r="952" spans="1:10" ht="28.5">
      <c r="A952" s="341" t="s">
        <v>771</v>
      </c>
      <c r="B952" s="335" t="s">
        <v>819</v>
      </c>
      <c r="C952" s="336" t="s">
        <v>781</v>
      </c>
      <c r="D952" s="352" t="s">
        <v>358</v>
      </c>
      <c r="E952" s="352" t="s">
        <v>359</v>
      </c>
      <c r="F952" s="352" t="s">
        <v>360</v>
      </c>
      <c r="G952" s="352" t="s">
        <v>361</v>
      </c>
      <c r="H952" s="352" t="s">
        <v>362</v>
      </c>
      <c r="I952" s="352" t="s">
        <v>363</v>
      </c>
      <c r="J952" s="92">
        <f>SUM(J953:J954)</f>
        <v>12</v>
      </c>
    </row>
    <row r="953" spans="1:10" ht="14.25">
      <c r="A953" s="48"/>
      <c r="B953" s="54" t="s">
        <v>785</v>
      </c>
      <c r="C953" s="49"/>
      <c r="D953" s="355">
        <v>8</v>
      </c>
      <c r="E953" s="355"/>
      <c r="F953" s="355"/>
      <c r="G953" s="355"/>
      <c r="H953" s="355"/>
      <c r="I953" s="355"/>
      <c r="J953" s="108">
        <f>D953</f>
        <v>8</v>
      </c>
    </row>
    <row r="954" spans="1:10" ht="14.25">
      <c r="A954" s="48"/>
      <c r="B954" s="54" t="s">
        <v>783</v>
      </c>
      <c r="C954" s="49"/>
      <c r="D954" s="355">
        <v>4</v>
      </c>
      <c r="E954" s="355"/>
      <c r="F954" s="355"/>
      <c r="G954" s="355"/>
      <c r="H954" s="355"/>
      <c r="I954" s="355"/>
      <c r="J954" s="108">
        <f>D954</f>
        <v>4</v>
      </c>
    </row>
    <row r="955" spans="1:10" ht="14.25">
      <c r="A955" s="48"/>
      <c r="B955" s="54"/>
      <c r="C955" s="49"/>
      <c r="D955" s="355"/>
      <c r="E955" s="355"/>
      <c r="F955" s="355"/>
      <c r="G955" s="355"/>
      <c r="H955" s="355"/>
      <c r="I955" s="355"/>
      <c r="J955" s="108">
        <f t="shared" si="18"/>
      </c>
    </row>
    <row r="956" spans="1:10" ht="14.25">
      <c r="A956" s="58"/>
      <c r="B956" s="52"/>
      <c r="C956" s="59"/>
      <c r="D956" s="353"/>
      <c r="E956" s="353"/>
      <c r="F956" s="353"/>
      <c r="G956" s="353"/>
      <c r="H956" s="353"/>
      <c r="I956" s="354"/>
      <c r="J956" s="111">
        <f t="shared" si="18"/>
      </c>
    </row>
    <row r="957" spans="1:10" ht="57">
      <c r="A957" s="341" t="s">
        <v>772</v>
      </c>
      <c r="B957" s="335" t="s">
        <v>820</v>
      </c>
      <c r="C957" s="336" t="s">
        <v>781</v>
      </c>
      <c r="D957" s="352" t="s">
        <v>358</v>
      </c>
      <c r="E957" s="352" t="s">
        <v>359</v>
      </c>
      <c r="F957" s="352" t="s">
        <v>360</v>
      </c>
      <c r="G957" s="352" t="s">
        <v>361</v>
      </c>
      <c r="H957" s="352" t="s">
        <v>362</v>
      </c>
      <c r="I957" s="352" t="s">
        <v>363</v>
      </c>
      <c r="J957" s="92">
        <f>SUM(J958:J959)</f>
        <v>9</v>
      </c>
    </row>
    <row r="958" spans="1:10" ht="14.25">
      <c r="A958" s="48"/>
      <c r="B958" s="54" t="s">
        <v>395</v>
      </c>
      <c r="C958" s="49"/>
      <c r="D958" s="355">
        <v>2</v>
      </c>
      <c r="E958" s="355"/>
      <c r="F958" s="355"/>
      <c r="G958" s="355"/>
      <c r="H958" s="355"/>
      <c r="I958" s="355"/>
      <c r="J958" s="108">
        <f>D958</f>
        <v>2</v>
      </c>
    </row>
    <row r="959" spans="1:10" ht="14.25">
      <c r="A959" s="48"/>
      <c r="B959" s="54" t="s">
        <v>786</v>
      </c>
      <c r="C959" s="49"/>
      <c r="D959" s="355">
        <v>7</v>
      </c>
      <c r="E959" s="355"/>
      <c r="F959" s="355"/>
      <c r="G959" s="355"/>
      <c r="H959" s="355"/>
      <c r="I959" s="355"/>
      <c r="J959" s="108">
        <f>D959</f>
        <v>7</v>
      </c>
    </row>
    <row r="960" spans="1:10" ht="14.25">
      <c r="A960" s="48"/>
      <c r="B960" s="54"/>
      <c r="C960" s="49"/>
      <c r="D960" s="355"/>
      <c r="E960" s="355"/>
      <c r="F960" s="355"/>
      <c r="G960" s="355"/>
      <c r="H960" s="355"/>
      <c r="I960" s="355"/>
      <c r="J960" s="108">
        <f t="shared" si="18"/>
      </c>
    </row>
    <row r="961" spans="1:10" ht="15" thickBot="1">
      <c r="A961" s="88"/>
      <c r="B961" s="89"/>
      <c r="C961" s="90"/>
      <c r="D961" s="380"/>
      <c r="E961" s="380"/>
      <c r="F961" s="380"/>
      <c r="G961" s="380"/>
      <c r="H961" s="380"/>
      <c r="I961" s="381"/>
      <c r="J961" s="120">
        <f t="shared" si="18"/>
      </c>
    </row>
    <row r="962" spans="1:10" ht="85.5">
      <c r="A962" s="341" t="s">
        <v>773</v>
      </c>
      <c r="B962" s="335" t="s">
        <v>821</v>
      </c>
      <c r="C962" s="336" t="s">
        <v>781</v>
      </c>
      <c r="D962" s="546" t="s">
        <v>358</v>
      </c>
      <c r="E962" s="546" t="s">
        <v>359</v>
      </c>
      <c r="F962" s="546" t="s">
        <v>360</v>
      </c>
      <c r="G962" s="546" t="s">
        <v>361</v>
      </c>
      <c r="H962" s="546" t="s">
        <v>362</v>
      </c>
      <c r="I962" s="546" t="s">
        <v>363</v>
      </c>
      <c r="J962" s="547">
        <f>J963</f>
        <v>1</v>
      </c>
    </row>
    <row r="963" spans="1:10" ht="14.25">
      <c r="A963" s="48"/>
      <c r="B963" s="54" t="s">
        <v>603</v>
      </c>
      <c r="C963" s="49"/>
      <c r="D963" s="355">
        <v>1</v>
      </c>
      <c r="E963" s="355"/>
      <c r="F963" s="355"/>
      <c r="G963" s="355"/>
      <c r="H963" s="355"/>
      <c r="I963" s="355"/>
      <c r="J963" s="108">
        <f>D963</f>
        <v>1</v>
      </c>
    </row>
    <row r="964" spans="1:10" ht="14.25">
      <c r="A964" s="48"/>
      <c r="B964" s="54"/>
      <c r="C964" s="49"/>
      <c r="D964" s="355"/>
      <c r="E964" s="355"/>
      <c r="F964" s="355"/>
      <c r="G964" s="355"/>
      <c r="H964" s="355"/>
      <c r="I964" s="355"/>
      <c r="J964" s="108"/>
    </row>
    <row r="965" spans="1:10" ht="14.25">
      <c r="A965" s="58"/>
      <c r="B965" s="52"/>
      <c r="C965" s="59"/>
      <c r="D965" s="353"/>
      <c r="E965" s="353"/>
      <c r="F965" s="353"/>
      <c r="G965" s="353"/>
      <c r="H965" s="353"/>
      <c r="I965" s="354"/>
      <c r="J965" s="111"/>
    </row>
    <row r="966" spans="1:10" ht="57">
      <c r="A966" s="341" t="s">
        <v>774</v>
      </c>
      <c r="B966" s="335" t="s">
        <v>822</v>
      </c>
      <c r="C966" s="336" t="s">
        <v>781</v>
      </c>
      <c r="D966" s="352" t="s">
        <v>358</v>
      </c>
      <c r="E966" s="352" t="s">
        <v>359</v>
      </c>
      <c r="F966" s="352" t="s">
        <v>360</v>
      </c>
      <c r="G966" s="352" t="s">
        <v>361</v>
      </c>
      <c r="H966" s="352" t="s">
        <v>362</v>
      </c>
      <c r="I966" s="352" t="s">
        <v>363</v>
      </c>
      <c r="J966" s="92">
        <f>SUM(J967:J970)</f>
        <v>12</v>
      </c>
    </row>
    <row r="967" spans="1:10" ht="14.25">
      <c r="A967" s="48"/>
      <c r="B967" s="54" t="s">
        <v>606</v>
      </c>
      <c r="C967" s="49"/>
      <c r="D967" s="379">
        <v>1</v>
      </c>
      <c r="E967" s="355"/>
      <c r="F967" s="355"/>
      <c r="G967" s="355"/>
      <c r="H967" s="355"/>
      <c r="I967" s="355"/>
      <c r="J967" s="108">
        <f>D967</f>
        <v>1</v>
      </c>
    </row>
    <row r="968" spans="1:10" ht="14.25">
      <c r="A968" s="48"/>
      <c r="B968" s="54" t="s">
        <v>784</v>
      </c>
      <c r="C968" s="49"/>
      <c r="D968" s="379">
        <v>1</v>
      </c>
      <c r="E968" s="355"/>
      <c r="F968" s="355"/>
      <c r="G968" s="355"/>
      <c r="H968" s="355"/>
      <c r="I968" s="355"/>
      <c r="J968" s="108">
        <f>D968</f>
        <v>1</v>
      </c>
    </row>
    <row r="969" spans="1:10" ht="14.25">
      <c r="A969" s="48"/>
      <c r="B969" s="54" t="s">
        <v>588</v>
      </c>
      <c r="C969" s="49"/>
      <c r="D969" s="379">
        <v>2</v>
      </c>
      <c r="E969" s="355"/>
      <c r="F969" s="355"/>
      <c r="G969" s="355"/>
      <c r="H969" s="355"/>
      <c r="I969" s="355"/>
      <c r="J969" s="108">
        <f>D969</f>
        <v>2</v>
      </c>
    </row>
    <row r="970" spans="1:10" ht="14.25">
      <c r="A970" s="48"/>
      <c r="B970" s="54" t="s">
        <v>783</v>
      </c>
      <c r="C970" s="49"/>
      <c r="D970" s="379">
        <v>8</v>
      </c>
      <c r="E970" s="355"/>
      <c r="F970" s="355"/>
      <c r="G970" s="355"/>
      <c r="H970" s="355"/>
      <c r="I970" s="355"/>
      <c r="J970" s="108">
        <f>D970</f>
        <v>8</v>
      </c>
    </row>
    <row r="971" spans="1:10" ht="14.25">
      <c r="A971" s="48"/>
      <c r="B971" s="54"/>
      <c r="C971" s="49"/>
      <c r="D971" s="355"/>
      <c r="E971" s="355"/>
      <c r="F971" s="355"/>
      <c r="G971" s="355"/>
      <c r="H971" s="355"/>
      <c r="I971" s="355"/>
      <c r="J971" s="108"/>
    </row>
    <row r="972" spans="1:10" ht="14.25">
      <c r="A972" s="58"/>
      <c r="B972" s="52"/>
      <c r="C972" s="59"/>
      <c r="D972" s="353"/>
      <c r="E972" s="353"/>
      <c r="F972" s="353"/>
      <c r="G972" s="353"/>
      <c r="H972" s="353"/>
      <c r="I972" s="354"/>
      <c r="J972" s="111"/>
    </row>
    <row r="973" spans="1:10" ht="42.75">
      <c r="A973" s="341" t="s">
        <v>775</v>
      </c>
      <c r="B973" s="335" t="s">
        <v>823</v>
      </c>
      <c r="C973" s="336" t="s">
        <v>781</v>
      </c>
      <c r="D973" s="352" t="s">
        <v>358</v>
      </c>
      <c r="E973" s="352" t="s">
        <v>359</v>
      </c>
      <c r="F973" s="352" t="s">
        <v>360</v>
      </c>
      <c r="G973" s="352" t="s">
        <v>361</v>
      </c>
      <c r="H973" s="352" t="s">
        <v>362</v>
      </c>
      <c r="I973" s="352" t="s">
        <v>363</v>
      </c>
      <c r="J973" s="92">
        <f>J974+J975</f>
        <v>3</v>
      </c>
    </row>
    <row r="974" spans="1:10" ht="14.25">
      <c r="A974" s="48"/>
      <c r="B974" s="54" t="s">
        <v>506</v>
      </c>
      <c r="C974" s="49"/>
      <c r="D974" s="355">
        <v>2</v>
      </c>
      <c r="E974" s="355"/>
      <c r="F974" s="355"/>
      <c r="G974" s="355"/>
      <c r="H974" s="355"/>
      <c r="I974" s="355"/>
      <c r="J974" s="108">
        <f>D974</f>
        <v>2</v>
      </c>
    </row>
    <row r="975" spans="1:10" ht="14.25">
      <c r="A975" s="48"/>
      <c r="B975" s="54" t="s">
        <v>786</v>
      </c>
      <c r="C975" s="49"/>
      <c r="D975" s="355">
        <v>1</v>
      </c>
      <c r="E975" s="355"/>
      <c r="F975" s="355"/>
      <c r="G975" s="355"/>
      <c r="H975" s="355"/>
      <c r="I975" s="355"/>
      <c r="J975" s="108">
        <f>D975</f>
        <v>1</v>
      </c>
    </row>
    <row r="976" spans="1:10" ht="14.25">
      <c r="A976" s="48"/>
      <c r="B976" s="54"/>
      <c r="C976" s="49"/>
      <c r="D976" s="355"/>
      <c r="E976" s="355"/>
      <c r="F976" s="355"/>
      <c r="G976" s="355"/>
      <c r="H976" s="355"/>
      <c r="I976" s="355"/>
      <c r="J976" s="108"/>
    </row>
    <row r="977" spans="1:10" ht="14.25">
      <c r="A977" s="58"/>
      <c r="B977" s="52"/>
      <c r="C977" s="59"/>
      <c r="D977" s="353"/>
      <c r="E977" s="353"/>
      <c r="F977" s="353"/>
      <c r="G977" s="353"/>
      <c r="H977" s="353"/>
      <c r="I977" s="354"/>
      <c r="J977" s="111"/>
    </row>
    <row r="978" spans="1:10" ht="42.75">
      <c r="A978" s="341" t="s">
        <v>297</v>
      </c>
      <c r="B978" s="335" t="s">
        <v>824</v>
      </c>
      <c r="C978" s="336" t="s">
        <v>781</v>
      </c>
      <c r="D978" s="352" t="s">
        <v>358</v>
      </c>
      <c r="E978" s="352" t="s">
        <v>359</v>
      </c>
      <c r="F978" s="352" t="s">
        <v>360</v>
      </c>
      <c r="G978" s="352" t="s">
        <v>361</v>
      </c>
      <c r="H978" s="352" t="s">
        <v>362</v>
      </c>
      <c r="I978" s="352" t="s">
        <v>363</v>
      </c>
      <c r="J978" s="92">
        <f>SUM(J979:J982)</f>
        <v>4</v>
      </c>
    </row>
    <row r="979" spans="1:10" ht="14.25">
      <c r="A979" s="48"/>
      <c r="B979" s="54" t="s">
        <v>606</v>
      </c>
      <c r="C979" s="49"/>
      <c r="D979" s="379">
        <v>1</v>
      </c>
      <c r="E979" s="355"/>
      <c r="F979" s="355"/>
      <c r="G979" s="355"/>
      <c r="H979" s="355"/>
      <c r="I979" s="355"/>
      <c r="J979" s="108">
        <f>D979</f>
        <v>1</v>
      </c>
    </row>
    <row r="980" spans="1:10" ht="14.25">
      <c r="A980" s="48"/>
      <c r="B980" s="54" t="s">
        <v>784</v>
      </c>
      <c r="C980" s="49"/>
      <c r="D980" s="379">
        <v>1</v>
      </c>
      <c r="E980" s="355"/>
      <c r="F980" s="355"/>
      <c r="G980" s="355"/>
      <c r="H980" s="355"/>
      <c r="I980" s="355"/>
      <c r="J980" s="108">
        <f>D980</f>
        <v>1</v>
      </c>
    </row>
    <row r="981" spans="1:10" ht="14.25">
      <c r="A981" s="48"/>
      <c r="B981" s="54" t="s">
        <v>588</v>
      </c>
      <c r="C981" s="49"/>
      <c r="D981" s="379">
        <v>2</v>
      </c>
      <c r="E981" s="355"/>
      <c r="F981" s="355"/>
      <c r="G981" s="355"/>
      <c r="H981" s="355"/>
      <c r="I981" s="355"/>
      <c r="J981" s="108">
        <f>D981</f>
        <v>2</v>
      </c>
    </row>
    <row r="982" spans="1:10" ht="14.25">
      <c r="A982" s="48"/>
      <c r="B982" s="54"/>
      <c r="C982" s="49"/>
      <c r="D982" s="355"/>
      <c r="E982" s="355"/>
      <c r="F982" s="355"/>
      <c r="G982" s="355"/>
      <c r="H982" s="355"/>
      <c r="I982" s="355"/>
      <c r="J982" s="108"/>
    </row>
    <row r="983" spans="1:10" ht="14.25">
      <c r="A983" s="58"/>
      <c r="B983" s="52"/>
      <c r="C983" s="59"/>
      <c r="D983" s="353"/>
      <c r="E983" s="353"/>
      <c r="F983" s="353"/>
      <c r="G983" s="353"/>
      <c r="H983" s="353"/>
      <c r="I983" s="354"/>
      <c r="J983" s="111"/>
    </row>
    <row r="984" spans="1:10" ht="42.75">
      <c r="A984" s="341" t="s">
        <v>298</v>
      </c>
      <c r="B984" s="335" t="s">
        <v>825</v>
      </c>
      <c r="C984" s="336" t="s">
        <v>781</v>
      </c>
      <c r="D984" s="352" t="s">
        <v>358</v>
      </c>
      <c r="E984" s="352" t="s">
        <v>359</v>
      </c>
      <c r="F984" s="352" t="s">
        <v>360</v>
      </c>
      <c r="G984" s="352" t="s">
        <v>361</v>
      </c>
      <c r="H984" s="352" t="s">
        <v>362</v>
      </c>
      <c r="I984" s="352" t="s">
        <v>363</v>
      </c>
      <c r="J984" s="92">
        <f>SUM(J985:J991)</f>
        <v>22</v>
      </c>
    </row>
    <row r="985" spans="1:10" ht="14.25">
      <c r="A985" s="48"/>
      <c r="B985" s="42" t="s">
        <v>782</v>
      </c>
      <c r="C985" s="49"/>
      <c r="D985" s="355">
        <v>8</v>
      </c>
      <c r="E985" s="355"/>
      <c r="F985" s="355"/>
      <c r="G985" s="355"/>
      <c r="H985" s="355"/>
      <c r="I985" s="355"/>
      <c r="J985" s="108">
        <f aca="true" t="shared" si="19" ref="J985:J991">D985</f>
        <v>8</v>
      </c>
    </row>
    <row r="986" spans="1:10" ht="14.25">
      <c r="A986" s="48"/>
      <c r="B986" s="54" t="s">
        <v>607</v>
      </c>
      <c r="C986" s="49"/>
      <c r="D986" s="355">
        <v>1</v>
      </c>
      <c r="E986" s="355"/>
      <c r="F986" s="355"/>
      <c r="G986" s="355"/>
      <c r="H986" s="355"/>
      <c r="I986" s="355"/>
      <c r="J986" s="108">
        <f t="shared" si="19"/>
        <v>1</v>
      </c>
    </row>
    <row r="987" spans="1:10" ht="14.25">
      <c r="A987" s="48"/>
      <c r="B987" s="54" t="s">
        <v>783</v>
      </c>
      <c r="C987" s="49"/>
      <c r="D987" s="355">
        <v>8</v>
      </c>
      <c r="E987" s="355"/>
      <c r="F987" s="355"/>
      <c r="G987" s="355"/>
      <c r="H987" s="355"/>
      <c r="I987" s="355"/>
      <c r="J987" s="108">
        <f t="shared" si="19"/>
        <v>8</v>
      </c>
    </row>
    <row r="988" spans="1:10" ht="14.25">
      <c r="A988" s="48"/>
      <c r="B988" s="54" t="s">
        <v>603</v>
      </c>
      <c r="C988" s="49"/>
      <c r="D988" s="355">
        <v>1</v>
      </c>
      <c r="E988" s="355"/>
      <c r="F988" s="355"/>
      <c r="G988" s="355"/>
      <c r="H988" s="355"/>
      <c r="I988" s="355"/>
      <c r="J988" s="108">
        <f t="shared" si="19"/>
        <v>1</v>
      </c>
    </row>
    <row r="989" spans="1:10" ht="14.25">
      <c r="A989" s="48"/>
      <c r="B989" s="54" t="s">
        <v>606</v>
      </c>
      <c r="C989" s="49"/>
      <c r="D989" s="379">
        <v>1</v>
      </c>
      <c r="E989" s="355"/>
      <c r="F989" s="355"/>
      <c r="G989" s="355"/>
      <c r="H989" s="355"/>
      <c r="I989" s="355"/>
      <c r="J989" s="108">
        <f t="shared" si="19"/>
        <v>1</v>
      </c>
    </row>
    <row r="990" spans="1:10" ht="14.25">
      <c r="A990" s="48"/>
      <c r="B990" s="54" t="s">
        <v>784</v>
      </c>
      <c r="C990" s="49"/>
      <c r="D990" s="379">
        <v>1</v>
      </c>
      <c r="E990" s="355"/>
      <c r="F990" s="355"/>
      <c r="G990" s="355"/>
      <c r="H990" s="355"/>
      <c r="I990" s="355"/>
      <c r="J990" s="108">
        <f t="shared" si="19"/>
        <v>1</v>
      </c>
    </row>
    <row r="991" spans="1:10" ht="14.25">
      <c r="A991" s="48"/>
      <c r="B991" s="54" t="s">
        <v>588</v>
      </c>
      <c r="C991" s="49"/>
      <c r="D991" s="379">
        <v>2</v>
      </c>
      <c r="E991" s="355"/>
      <c r="F991" s="355"/>
      <c r="G991" s="355"/>
      <c r="H991" s="355"/>
      <c r="I991" s="355"/>
      <c r="J991" s="108">
        <f t="shared" si="19"/>
        <v>2</v>
      </c>
    </row>
    <row r="992" spans="1:10" ht="14.25">
      <c r="A992" s="48"/>
      <c r="B992" s="54"/>
      <c r="C992" s="49"/>
      <c r="D992" s="355"/>
      <c r="E992" s="355"/>
      <c r="F992" s="355"/>
      <c r="G992" s="355"/>
      <c r="H992" s="355"/>
      <c r="I992" s="355"/>
      <c r="J992" s="108"/>
    </row>
    <row r="993" spans="1:10" ht="14.25">
      <c r="A993" s="58"/>
      <c r="B993" s="52"/>
      <c r="C993" s="59"/>
      <c r="D993" s="353"/>
      <c r="E993" s="353"/>
      <c r="F993" s="353"/>
      <c r="G993" s="353"/>
      <c r="H993" s="353"/>
      <c r="I993" s="354"/>
      <c r="J993" s="111"/>
    </row>
    <row r="994" spans="1:10" ht="28.5">
      <c r="A994" s="341" t="s">
        <v>299</v>
      </c>
      <c r="B994" s="335" t="s">
        <v>826</v>
      </c>
      <c r="C994" s="336" t="s">
        <v>781</v>
      </c>
      <c r="D994" s="352" t="s">
        <v>358</v>
      </c>
      <c r="E994" s="352" t="s">
        <v>359</v>
      </c>
      <c r="F994" s="352" t="s">
        <v>360</v>
      </c>
      <c r="G994" s="352" t="s">
        <v>361</v>
      </c>
      <c r="H994" s="352" t="s">
        <v>362</v>
      </c>
      <c r="I994" s="352" t="s">
        <v>363</v>
      </c>
      <c r="J994" s="92">
        <f>SUM(J995:J997)</f>
        <v>3</v>
      </c>
    </row>
    <row r="995" spans="1:10" ht="14.25">
      <c r="A995" s="48"/>
      <c r="B995" s="54" t="s">
        <v>506</v>
      </c>
      <c r="C995" s="49"/>
      <c r="D995" s="355">
        <v>2</v>
      </c>
      <c r="E995" s="355"/>
      <c r="F995" s="355"/>
      <c r="G995" s="355"/>
      <c r="H995" s="355"/>
      <c r="I995" s="355"/>
      <c r="J995" s="108">
        <f>D995</f>
        <v>2</v>
      </c>
    </row>
    <row r="996" spans="1:10" ht="14.25">
      <c r="A996" s="48"/>
      <c r="B996" s="54" t="s">
        <v>786</v>
      </c>
      <c r="C996" s="49"/>
      <c r="D996" s="355">
        <v>1</v>
      </c>
      <c r="E996" s="355"/>
      <c r="F996" s="355"/>
      <c r="G996" s="355"/>
      <c r="H996" s="355"/>
      <c r="I996" s="355"/>
      <c r="J996" s="108">
        <f>D996</f>
        <v>1</v>
      </c>
    </row>
    <row r="997" spans="1:10" ht="14.25">
      <c r="A997" s="48"/>
      <c r="B997" s="54"/>
      <c r="C997" s="49"/>
      <c r="D997" s="355"/>
      <c r="E997" s="355"/>
      <c r="F997" s="355"/>
      <c r="G997" s="355"/>
      <c r="H997" s="355"/>
      <c r="I997" s="355"/>
      <c r="J997" s="108"/>
    </row>
    <row r="998" spans="1:10" ht="14.25">
      <c r="A998" s="58"/>
      <c r="B998" s="52"/>
      <c r="C998" s="59"/>
      <c r="D998" s="353"/>
      <c r="E998" s="353"/>
      <c r="F998" s="353"/>
      <c r="G998" s="353"/>
      <c r="H998" s="353"/>
      <c r="I998" s="354"/>
      <c r="J998" s="111"/>
    </row>
    <row r="999" spans="1:10" ht="42.75">
      <c r="A999" s="341" t="s">
        <v>300</v>
      </c>
      <c r="B999" s="335" t="s">
        <v>827</v>
      </c>
      <c r="C999" s="336" t="s">
        <v>781</v>
      </c>
      <c r="D999" s="352" t="s">
        <v>358</v>
      </c>
      <c r="E999" s="352" t="s">
        <v>359</v>
      </c>
      <c r="F999" s="352" t="s">
        <v>360</v>
      </c>
      <c r="G999" s="352" t="s">
        <v>361</v>
      </c>
      <c r="H999" s="352" t="s">
        <v>362</v>
      </c>
      <c r="I999" s="352" t="s">
        <v>363</v>
      </c>
      <c r="J999" s="92">
        <f>SUM(J1000:J1002)</f>
        <v>9</v>
      </c>
    </row>
    <row r="1000" spans="1:10" ht="14.25">
      <c r="A1000" s="48"/>
      <c r="B1000" s="54" t="s">
        <v>395</v>
      </c>
      <c r="C1000" s="49"/>
      <c r="D1000" s="355">
        <v>2</v>
      </c>
      <c r="E1000" s="355"/>
      <c r="F1000" s="355"/>
      <c r="G1000" s="355"/>
      <c r="H1000" s="355"/>
      <c r="I1000" s="355"/>
      <c r="J1000" s="108">
        <f>D1000</f>
        <v>2</v>
      </c>
    </row>
    <row r="1001" spans="1:10" ht="14.25">
      <c r="A1001" s="48"/>
      <c r="B1001" s="54" t="s">
        <v>786</v>
      </c>
      <c r="C1001" s="49"/>
      <c r="D1001" s="355">
        <v>7</v>
      </c>
      <c r="E1001" s="355"/>
      <c r="F1001" s="355"/>
      <c r="G1001" s="355"/>
      <c r="H1001" s="355"/>
      <c r="I1001" s="355"/>
      <c r="J1001" s="108">
        <f>D1001</f>
        <v>7</v>
      </c>
    </row>
    <row r="1002" spans="1:10" ht="14.25">
      <c r="A1002" s="48"/>
      <c r="B1002" s="54"/>
      <c r="C1002" s="49"/>
      <c r="D1002" s="355"/>
      <c r="E1002" s="355"/>
      <c r="F1002" s="355"/>
      <c r="G1002" s="355"/>
      <c r="H1002" s="355"/>
      <c r="I1002" s="355"/>
      <c r="J1002" s="108"/>
    </row>
    <row r="1003" spans="1:10" ht="14.25">
      <c r="A1003" s="58"/>
      <c r="B1003" s="52"/>
      <c r="C1003" s="59"/>
      <c r="D1003" s="353"/>
      <c r="E1003" s="353"/>
      <c r="F1003" s="353"/>
      <c r="G1003" s="353"/>
      <c r="H1003" s="353"/>
      <c r="I1003" s="354"/>
      <c r="J1003" s="111"/>
    </row>
    <row r="1004" spans="1:10" ht="42.75">
      <c r="A1004" s="341" t="s">
        <v>301</v>
      </c>
      <c r="B1004" s="335" t="s">
        <v>828</v>
      </c>
      <c r="C1004" s="336" t="s">
        <v>781</v>
      </c>
      <c r="D1004" s="352" t="s">
        <v>358</v>
      </c>
      <c r="E1004" s="352" t="s">
        <v>359</v>
      </c>
      <c r="F1004" s="352" t="s">
        <v>360</v>
      </c>
      <c r="G1004" s="352" t="s">
        <v>361</v>
      </c>
      <c r="H1004" s="352" t="s">
        <v>362</v>
      </c>
      <c r="I1004" s="352" t="s">
        <v>363</v>
      </c>
      <c r="J1004" s="92">
        <f>SUM(J1005:J1012)</f>
        <v>22</v>
      </c>
    </row>
    <row r="1005" spans="1:10" ht="14.25">
      <c r="A1005" s="48"/>
      <c r="B1005" s="42" t="s">
        <v>782</v>
      </c>
      <c r="C1005" s="49"/>
      <c r="D1005" s="355">
        <v>8</v>
      </c>
      <c r="E1005" s="355"/>
      <c r="F1005" s="355"/>
      <c r="G1005" s="355"/>
      <c r="H1005" s="355"/>
      <c r="I1005" s="355"/>
      <c r="J1005" s="108">
        <f aca="true" t="shared" si="20" ref="J1005:J1011">D1005</f>
        <v>8</v>
      </c>
    </row>
    <row r="1006" spans="1:10" ht="14.25">
      <c r="A1006" s="48"/>
      <c r="B1006" s="54" t="s">
        <v>607</v>
      </c>
      <c r="C1006" s="49"/>
      <c r="D1006" s="355">
        <v>1</v>
      </c>
      <c r="E1006" s="355"/>
      <c r="F1006" s="355"/>
      <c r="G1006" s="355"/>
      <c r="H1006" s="355"/>
      <c r="I1006" s="355"/>
      <c r="J1006" s="108">
        <f t="shared" si="20"/>
        <v>1</v>
      </c>
    </row>
    <row r="1007" spans="1:10" ht="14.25">
      <c r="A1007" s="48"/>
      <c r="B1007" s="54" t="s">
        <v>603</v>
      </c>
      <c r="C1007" s="49"/>
      <c r="D1007" s="355">
        <v>1</v>
      </c>
      <c r="E1007" s="355"/>
      <c r="F1007" s="355"/>
      <c r="G1007" s="355"/>
      <c r="H1007" s="355"/>
      <c r="I1007" s="355"/>
      <c r="J1007" s="108">
        <f t="shared" si="20"/>
        <v>1</v>
      </c>
    </row>
    <row r="1008" spans="1:10" ht="14.25">
      <c r="A1008" s="48"/>
      <c r="B1008" s="54" t="s">
        <v>606</v>
      </c>
      <c r="C1008" s="49"/>
      <c r="D1008" s="379">
        <v>1</v>
      </c>
      <c r="E1008" s="355"/>
      <c r="F1008" s="355"/>
      <c r="G1008" s="355"/>
      <c r="H1008" s="355"/>
      <c r="I1008" s="355"/>
      <c r="J1008" s="108">
        <f t="shared" si="20"/>
        <v>1</v>
      </c>
    </row>
    <row r="1009" spans="1:10" ht="14.25">
      <c r="A1009" s="48"/>
      <c r="B1009" s="54" t="s">
        <v>784</v>
      </c>
      <c r="C1009" s="49"/>
      <c r="D1009" s="379">
        <v>1</v>
      </c>
      <c r="E1009" s="355"/>
      <c r="F1009" s="355"/>
      <c r="G1009" s="355"/>
      <c r="H1009" s="355"/>
      <c r="I1009" s="355"/>
      <c r="J1009" s="108">
        <f t="shared" si="20"/>
        <v>1</v>
      </c>
    </row>
    <row r="1010" spans="1:10" ht="14.25">
      <c r="A1010" s="48"/>
      <c r="B1010" s="54" t="s">
        <v>588</v>
      </c>
      <c r="C1010" s="49"/>
      <c r="D1010" s="379">
        <v>2</v>
      </c>
      <c r="E1010" s="355"/>
      <c r="F1010" s="355"/>
      <c r="G1010" s="355"/>
      <c r="H1010" s="355"/>
      <c r="I1010" s="355"/>
      <c r="J1010" s="108">
        <f t="shared" si="20"/>
        <v>2</v>
      </c>
    </row>
    <row r="1011" spans="1:10" ht="14.25">
      <c r="A1011" s="48"/>
      <c r="B1011" s="54" t="s">
        <v>783</v>
      </c>
      <c r="C1011" s="49"/>
      <c r="D1011" s="379">
        <v>8</v>
      </c>
      <c r="E1011" s="355"/>
      <c r="F1011" s="355"/>
      <c r="G1011" s="355"/>
      <c r="H1011" s="355"/>
      <c r="I1011" s="355"/>
      <c r="J1011" s="108">
        <f t="shared" si="20"/>
        <v>8</v>
      </c>
    </row>
    <row r="1012" spans="1:10" ht="14.25">
      <c r="A1012" s="48"/>
      <c r="B1012" s="54"/>
      <c r="C1012" s="49"/>
      <c r="D1012" s="355"/>
      <c r="E1012" s="355"/>
      <c r="F1012" s="355"/>
      <c r="G1012" s="355"/>
      <c r="H1012" s="355"/>
      <c r="I1012" s="355"/>
      <c r="J1012" s="108"/>
    </row>
    <row r="1013" spans="1:10" ht="15" thickBot="1">
      <c r="A1013" s="88"/>
      <c r="B1013" s="89"/>
      <c r="C1013" s="90"/>
      <c r="D1013" s="380"/>
      <c r="E1013" s="380"/>
      <c r="F1013" s="380"/>
      <c r="G1013" s="380"/>
      <c r="H1013" s="380"/>
      <c r="I1013" s="381"/>
      <c r="J1013" s="120"/>
    </row>
    <row r="1014" spans="1:10" ht="28.5">
      <c r="A1014" s="341" t="s">
        <v>733</v>
      </c>
      <c r="B1014" s="335" t="s">
        <v>829</v>
      </c>
      <c r="C1014" s="336" t="s">
        <v>781</v>
      </c>
      <c r="D1014" s="546" t="s">
        <v>358</v>
      </c>
      <c r="E1014" s="546" t="s">
        <v>359</v>
      </c>
      <c r="F1014" s="546" t="s">
        <v>360</v>
      </c>
      <c r="G1014" s="546" t="s">
        <v>361</v>
      </c>
      <c r="H1014" s="546" t="s">
        <v>362</v>
      </c>
      <c r="I1014" s="546" t="s">
        <v>363</v>
      </c>
      <c r="J1014" s="547">
        <f>J1015</f>
        <v>3</v>
      </c>
    </row>
    <row r="1015" spans="1:10" ht="14.25">
      <c r="A1015" s="48"/>
      <c r="B1015" s="54" t="s">
        <v>603</v>
      </c>
      <c r="C1015" s="49"/>
      <c r="D1015" s="355">
        <v>3</v>
      </c>
      <c r="E1015" s="355"/>
      <c r="F1015" s="355"/>
      <c r="G1015" s="355"/>
      <c r="H1015" s="355"/>
      <c r="I1015" s="355"/>
      <c r="J1015" s="108">
        <f>D1015</f>
        <v>3</v>
      </c>
    </row>
    <row r="1016" spans="1:10" ht="14.25">
      <c r="A1016" s="48"/>
      <c r="B1016" s="54"/>
      <c r="C1016" s="49"/>
      <c r="D1016" s="355"/>
      <c r="E1016" s="355"/>
      <c r="F1016" s="355"/>
      <c r="G1016" s="355"/>
      <c r="H1016" s="355"/>
      <c r="I1016" s="355"/>
      <c r="J1016" s="108"/>
    </row>
    <row r="1017" spans="1:10" ht="14.25">
      <c r="A1017" s="58"/>
      <c r="B1017" s="52"/>
      <c r="C1017" s="59"/>
      <c r="D1017" s="353"/>
      <c r="E1017" s="353"/>
      <c r="F1017" s="353"/>
      <c r="G1017" s="353"/>
      <c r="H1017" s="353"/>
      <c r="I1017" s="354"/>
      <c r="J1017" s="111"/>
    </row>
    <row r="1018" spans="1:10" ht="15">
      <c r="A1018" s="341" t="s">
        <v>787</v>
      </c>
      <c r="B1018" s="335" t="s">
        <v>830</v>
      </c>
      <c r="C1018" s="336" t="s">
        <v>781</v>
      </c>
      <c r="D1018" s="352" t="s">
        <v>358</v>
      </c>
      <c r="E1018" s="352" t="s">
        <v>359</v>
      </c>
      <c r="F1018" s="352" t="s">
        <v>360</v>
      </c>
      <c r="G1018" s="352" t="s">
        <v>361</v>
      </c>
      <c r="H1018" s="352" t="s">
        <v>362</v>
      </c>
      <c r="I1018" s="352" t="s">
        <v>363</v>
      </c>
      <c r="J1018" s="92">
        <f>J1019</f>
        <v>6</v>
      </c>
    </row>
    <row r="1019" spans="1:10" ht="14.25">
      <c r="A1019" s="48"/>
      <c r="B1019" s="54" t="s">
        <v>401</v>
      </c>
      <c r="C1019" s="49"/>
      <c r="D1019" s="355">
        <v>6</v>
      </c>
      <c r="E1019" s="355"/>
      <c r="F1019" s="355"/>
      <c r="G1019" s="355"/>
      <c r="H1019" s="355"/>
      <c r="I1019" s="355"/>
      <c r="J1019" s="108">
        <f>D1019</f>
        <v>6</v>
      </c>
    </row>
    <row r="1020" spans="1:10" ht="14.25">
      <c r="A1020" s="48"/>
      <c r="B1020" s="54"/>
      <c r="C1020" s="49"/>
      <c r="D1020" s="355"/>
      <c r="E1020" s="355"/>
      <c r="F1020" s="355"/>
      <c r="G1020" s="355"/>
      <c r="H1020" s="355"/>
      <c r="I1020" s="355"/>
      <c r="J1020" s="108"/>
    </row>
    <row r="1021" spans="1:10" ht="14.25">
      <c r="A1021" s="58"/>
      <c r="B1021" s="52"/>
      <c r="C1021" s="59"/>
      <c r="D1021" s="353"/>
      <c r="E1021" s="353"/>
      <c r="F1021" s="353"/>
      <c r="G1021" s="353"/>
      <c r="H1021" s="353"/>
      <c r="I1021" s="354"/>
      <c r="J1021" s="111"/>
    </row>
    <row r="1022" spans="1:10" ht="15">
      <c r="A1022" s="526" t="s">
        <v>204</v>
      </c>
      <c r="B1022" s="337" t="s">
        <v>202</v>
      </c>
      <c r="C1022" s="338"/>
      <c r="D1022" s="377"/>
      <c r="E1022" s="355"/>
      <c r="F1022" s="355"/>
      <c r="G1022" s="355"/>
      <c r="H1022" s="355"/>
      <c r="I1022" s="355"/>
      <c r="J1022" s="108"/>
    </row>
    <row r="1023" spans="1:10" ht="15">
      <c r="A1023" s="527" t="s">
        <v>776</v>
      </c>
      <c r="B1023" s="335" t="s">
        <v>831</v>
      </c>
      <c r="C1023" s="336" t="s">
        <v>366</v>
      </c>
      <c r="D1023" s="352" t="s">
        <v>358</v>
      </c>
      <c r="E1023" s="352" t="s">
        <v>359</v>
      </c>
      <c r="F1023" s="352" t="s">
        <v>360</v>
      </c>
      <c r="G1023" s="352" t="s">
        <v>361</v>
      </c>
      <c r="H1023" s="352" t="s">
        <v>362</v>
      </c>
      <c r="I1023" s="352" t="s">
        <v>363</v>
      </c>
      <c r="J1023" s="92">
        <f>SUM(J1024:J1036)</f>
        <v>26.62</v>
      </c>
    </row>
    <row r="1024" spans="1:10" ht="14.25">
      <c r="A1024" s="48"/>
      <c r="B1024" s="42" t="s">
        <v>782</v>
      </c>
      <c r="C1024" s="49"/>
      <c r="D1024" s="355">
        <v>2</v>
      </c>
      <c r="E1024" s="355">
        <v>2.45</v>
      </c>
      <c r="F1024" s="355">
        <v>0.6</v>
      </c>
      <c r="G1024" s="355"/>
      <c r="H1024" s="355"/>
      <c r="I1024" s="355"/>
      <c r="J1024" s="108">
        <f>D1024*E1024*F1024</f>
        <v>2.94</v>
      </c>
    </row>
    <row r="1025" spans="1:10" ht="14.25">
      <c r="A1025" s="48"/>
      <c r="B1025" s="54" t="s">
        <v>506</v>
      </c>
      <c r="C1025" s="49"/>
      <c r="D1025" s="355">
        <v>1</v>
      </c>
      <c r="E1025" s="355">
        <v>2.5</v>
      </c>
      <c r="F1025" s="355">
        <v>0.65</v>
      </c>
      <c r="G1025" s="355"/>
      <c r="H1025" s="355"/>
      <c r="I1025" s="355"/>
      <c r="J1025" s="108">
        <f aca="true" t="shared" si="21" ref="J1025:J1034">D1025*E1025*F1025</f>
        <v>1.63</v>
      </c>
    </row>
    <row r="1026" spans="1:10" ht="14.25">
      <c r="A1026" s="48"/>
      <c r="B1026" s="54"/>
      <c r="C1026" s="49"/>
      <c r="D1026" s="355">
        <v>1</v>
      </c>
      <c r="E1026" s="355">
        <v>1.2</v>
      </c>
      <c r="F1026" s="355">
        <v>0.65</v>
      </c>
      <c r="G1026" s="355"/>
      <c r="H1026" s="355"/>
      <c r="I1026" s="355"/>
      <c r="J1026" s="108">
        <f t="shared" si="21"/>
        <v>0.78</v>
      </c>
    </row>
    <row r="1027" spans="1:10" ht="14.25">
      <c r="A1027" s="48"/>
      <c r="B1027" s="54" t="s">
        <v>783</v>
      </c>
      <c r="C1027" s="49"/>
      <c r="D1027" s="355">
        <v>2</v>
      </c>
      <c r="E1027" s="355">
        <v>2.4</v>
      </c>
      <c r="F1027" s="355">
        <v>0.6</v>
      </c>
      <c r="G1027" s="355"/>
      <c r="H1027" s="355"/>
      <c r="I1027" s="355"/>
      <c r="J1027" s="108">
        <f t="shared" si="21"/>
        <v>2.88</v>
      </c>
    </row>
    <row r="1028" spans="1:10" ht="14.25">
      <c r="A1028" s="48"/>
      <c r="B1028" s="54" t="s">
        <v>608</v>
      </c>
      <c r="C1028" s="49"/>
      <c r="D1028" s="355">
        <v>1</v>
      </c>
      <c r="E1028" s="355">
        <v>2.15</v>
      </c>
      <c r="F1028" s="355">
        <v>0.65</v>
      </c>
      <c r="G1028" s="355"/>
      <c r="H1028" s="355"/>
      <c r="I1028" s="355"/>
      <c r="J1028" s="108">
        <f t="shared" si="21"/>
        <v>1.4</v>
      </c>
    </row>
    <row r="1029" spans="1:10" ht="14.25">
      <c r="A1029" s="48"/>
      <c r="B1029" s="54"/>
      <c r="C1029" s="49"/>
      <c r="D1029" s="355">
        <v>1</v>
      </c>
      <c r="E1029" s="355">
        <v>1.55</v>
      </c>
      <c r="F1029" s="355">
        <v>0.65</v>
      </c>
      <c r="G1029" s="355"/>
      <c r="H1029" s="355"/>
      <c r="I1029" s="355"/>
      <c r="J1029" s="108">
        <f t="shared" si="21"/>
        <v>1.01</v>
      </c>
    </row>
    <row r="1030" spans="1:10" ht="14.25">
      <c r="A1030" s="48"/>
      <c r="B1030" s="54"/>
      <c r="C1030" s="49"/>
      <c r="D1030" s="355">
        <v>1</v>
      </c>
      <c r="E1030" s="355">
        <v>3.5</v>
      </c>
      <c r="F1030" s="355">
        <v>0.65</v>
      </c>
      <c r="G1030" s="355"/>
      <c r="H1030" s="355"/>
      <c r="I1030" s="355"/>
      <c r="J1030" s="108">
        <f t="shared" si="21"/>
        <v>2.28</v>
      </c>
    </row>
    <row r="1031" spans="1:10" ht="14.25">
      <c r="A1031" s="48"/>
      <c r="B1031" s="54" t="s">
        <v>607</v>
      </c>
      <c r="C1031" s="49"/>
      <c r="D1031" s="355">
        <v>1</v>
      </c>
      <c r="E1031" s="355">
        <v>2.4</v>
      </c>
      <c r="F1031" s="355">
        <v>0.65</v>
      </c>
      <c r="G1031" s="355"/>
      <c r="H1031" s="355"/>
      <c r="I1031" s="355"/>
      <c r="J1031" s="108">
        <f t="shared" si="21"/>
        <v>1.56</v>
      </c>
    </row>
    <row r="1032" spans="1:10" ht="14.25">
      <c r="A1032" s="48"/>
      <c r="B1032" s="54"/>
      <c r="C1032" s="49"/>
      <c r="D1032" s="355">
        <v>1</v>
      </c>
      <c r="E1032" s="355">
        <v>1.8</v>
      </c>
      <c r="F1032" s="355">
        <v>0.65</v>
      </c>
      <c r="G1032" s="355"/>
      <c r="H1032" s="355"/>
      <c r="I1032" s="355"/>
      <c r="J1032" s="108">
        <f t="shared" si="21"/>
        <v>1.17</v>
      </c>
    </row>
    <row r="1033" spans="1:10" ht="14.25">
      <c r="A1033" s="48"/>
      <c r="B1033" s="54"/>
      <c r="C1033" s="49"/>
      <c r="D1033" s="355">
        <v>1</v>
      </c>
      <c r="E1033" s="355">
        <v>1.63</v>
      </c>
      <c r="F1033" s="355">
        <v>0.65</v>
      </c>
      <c r="G1033" s="355"/>
      <c r="H1033" s="355"/>
      <c r="I1033" s="355"/>
      <c r="J1033" s="108">
        <f t="shared" si="21"/>
        <v>1.06</v>
      </c>
    </row>
    <row r="1034" spans="1:10" ht="14.25">
      <c r="A1034" s="48"/>
      <c r="B1034" s="54" t="s">
        <v>401</v>
      </c>
      <c r="C1034" s="49"/>
      <c r="D1034" s="355">
        <v>2</v>
      </c>
      <c r="E1034" s="355">
        <v>2.5</v>
      </c>
      <c r="F1034" s="355">
        <v>0.6</v>
      </c>
      <c r="G1034" s="355"/>
      <c r="H1034" s="355"/>
      <c r="I1034" s="355"/>
      <c r="J1034" s="108">
        <f t="shared" si="21"/>
        <v>3</v>
      </c>
    </row>
    <row r="1035" spans="1:10" ht="14.25">
      <c r="A1035" s="48"/>
      <c r="B1035" s="54" t="s">
        <v>396</v>
      </c>
      <c r="C1035" s="49"/>
      <c r="D1035" s="355">
        <v>1</v>
      </c>
      <c r="E1035" s="355">
        <v>1.5</v>
      </c>
      <c r="F1035" s="355">
        <v>0.4</v>
      </c>
      <c r="G1035" s="355"/>
      <c r="H1035" s="355"/>
      <c r="I1035" s="355"/>
      <c r="J1035" s="108">
        <f>D1035*E1035*F1035</f>
        <v>0.6</v>
      </c>
    </row>
    <row r="1036" spans="1:10" ht="14.25">
      <c r="A1036" s="48"/>
      <c r="B1036" s="54" t="s">
        <v>630</v>
      </c>
      <c r="C1036" s="49"/>
      <c r="D1036" s="355">
        <v>2</v>
      </c>
      <c r="E1036" s="355">
        <v>4.85</v>
      </c>
      <c r="F1036" s="355">
        <v>0.65</v>
      </c>
      <c r="G1036" s="355"/>
      <c r="H1036" s="355"/>
      <c r="I1036" s="355"/>
      <c r="J1036" s="108">
        <f>D1036*E1036*F1036</f>
        <v>6.31</v>
      </c>
    </row>
    <row r="1037" spans="1:10" ht="14.25">
      <c r="A1037" s="48"/>
      <c r="B1037" s="54"/>
      <c r="C1037" s="49"/>
      <c r="D1037" s="355"/>
      <c r="E1037" s="355"/>
      <c r="F1037" s="355"/>
      <c r="G1037" s="355"/>
      <c r="H1037" s="355"/>
      <c r="I1037" s="355"/>
      <c r="J1037" s="108"/>
    </row>
    <row r="1038" spans="1:10" ht="14.25">
      <c r="A1038" s="58"/>
      <c r="B1038" s="52"/>
      <c r="C1038" s="59"/>
      <c r="D1038" s="353"/>
      <c r="E1038" s="353"/>
      <c r="F1038" s="353"/>
      <c r="G1038" s="353"/>
      <c r="H1038" s="353"/>
      <c r="I1038" s="354"/>
      <c r="J1038" s="111"/>
    </row>
    <row r="1039" spans="1:10" ht="15">
      <c r="A1039" s="526" t="s">
        <v>206</v>
      </c>
      <c r="B1039" s="337" t="s">
        <v>28</v>
      </c>
      <c r="C1039" s="338"/>
      <c r="D1039" s="377"/>
      <c r="E1039" s="355"/>
      <c r="F1039" s="355"/>
      <c r="G1039" s="355"/>
      <c r="H1039" s="355"/>
      <c r="I1039" s="355"/>
      <c r="J1039" s="108"/>
    </row>
    <row r="1040" spans="1:10" ht="57">
      <c r="A1040" s="527" t="s">
        <v>777</v>
      </c>
      <c r="B1040" s="335" t="s">
        <v>832</v>
      </c>
      <c r="C1040" s="336" t="s">
        <v>366</v>
      </c>
      <c r="D1040" s="352" t="s">
        <v>358</v>
      </c>
      <c r="E1040" s="352" t="s">
        <v>359</v>
      </c>
      <c r="F1040" s="352" t="s">
        <v>360</v>
      </c>
      <c r="G1040" s="352" t="s">
        <v>361</v>
      </c>
      <c r="H1040" s="352" t="s">
        <v>362</v>
      </c>
      <c r="I1040" s="352" t="s">
        <v>363</v>
      </c>
      <c r="J1040" s="92">
        <f>J1041</f>
        <v>2324.53</v>
      </c>
    </row>
    <row r="1041" spans="1:10" ht="14.25">
      <c r="A1041" s="48"/>
      <c r="B1041" s="54" t="s">
        <v>794</v>
      </c>
      <c r="C1041" s="49"/>
      <c r="D1041" s="355"/>
      <c r="E1041" s="355"/>
      <c r="F1041" s="355"/>
      <c r="G1041" s="355"/>
      <c r="H1041" s="355">
        <f>J719</f>
        <v>2324.53</v>
      </c>
      <c r="I1041" s="355"/>
      <c r="J1041" s="108">
        <f>H1041</f>
        <v>2324.53</v>
      </c>
    </row>
    <row r="1042" spans="1:10" ht="14.25">
      <c r="A1042" s="48"/>
      <c r="B1042" s="54"/>
      <c r="C1042" s="49"/>
      <c r="D1042" s="355"/>
      <c r="E1042" s="355"/>
      <c r="F1042" s="355"/>
      <c r="G1042" s="355"/>
      <c r="H1042" s="355"/>
      <c r="I1042" s="355"/>
      <c r="J1042" s="108"/>
    </row>
    <row r="1043" spans="1:10" ht="14.25">
      <c r="A1043" s="58"/>
      <c r="B1043" s="52"/>
      <c r="C1043" s="59"/>
      <c r="D1043" s="353"/>
      <c r="E1043" s="353"/>
      <c r="F1043" s="353"/>
      <c r="G1043" s="353"/>
      <c r="H1043" s="353"/>
      <c r="I1043" s="354"/>
      <c r="J1043" s="111"/>
    </row>
    <row r="1044" spans="1:10" ht="57">
      <c r="A1044" s="341" t="s">
        <v>778</v>
      </c>
      <c r="B1044" s="335" t="s">
        <v>833</v>
      </c>
      <c r="C1044" s="336" t="s">
        <v>366</v>
      </c>
      <c r="D1044" s="352" t="s">
        <v>358</v>
      </c>
      <c r="E1044" s="352" t="s">
        <v>359</v>
      </c>
      <c r="F1044" s="352" t="s">
        <v>360</v>
      </c>
      <c r="G1044" s="352" t="s">
        <v>361</v>
      </c>
      <c r="H1044" s="352" t="s">
        <v>362</v>
      </c>
      <c r="I1044" s="352" t="s">
        <v>363</v>
      </c>
      <c r="J1044" s="92">
        <f>SUM(J1045:J1113)</f>
        <v>3582.08</v>
      </c>
    </row>
    <row r="1045" spans="1:10" ht="14.25">
      <c r="A1045" s="48"/>
      <c r="B1045" s="54" t="s">
        <v>794</v>
      </c>
      <c r="C1045" s="49"/>
      <c r="D1045" s="355"/>
      <c r="E1045" s="355"/>
      <c r="F1045" s="355"/>
      <c r="G1045" s="355"/>
      <c r="H1045" s="355">
        <f>H1041</f>
        <v>2324.53</v>
      </c>
      <c r="I1045" s="355"/>
      <c r="J1045" s="108">
        <f>H1045</f>
        <v>2324.53</v>
      </c>
    </row>
    <row r="1046" spans="1:10" ht="14.25">
      <c r="A1046" s="48"/>
      <c r="B1046" s="93" t="s">
        <v>796</v>
      </c>
      <c r="C1046" s="49"/>
      <c r="D1046" s="355"/>
      <c r="E1046" s="355"/>
      <c r="F1046" s="355"/>
      <c r="G1046" s="355"/>
      <c r="H1046" s="355"/>
      <c r="I1046" s="355"/>
      <c r="J1046" s="108"/>
    </row>
    <row r="1047" spans="1:10" ht="14.25">
      <c r="A1047" s="48"/>
      <c r="B1047" s="54" t="s">
        <v>795</v>
      </c>
      <c r="C1047" s="49"/>
      <c r="D1047" s="355"/>
      <c r="E1047" s="355"/>
      <c r="F1047" s="355"/>
      <c r="G1047" s="355"/>
      <c r="H1047" s="355"/>
      <c r="I1047" s="355"/>
      <c r="J1047" s="108"/>
    </row>
    <row r="1048" spans="1:10" ht="14.25">
      <c r="A1048" s="48"/>
      <c r="B1048" s="54" t="s">
        <v>797</v>
      </c>
      <c r="C1048" s="49"/>
      <c r="D1048" s="355">
        <v>1</v>
      </c>
      <c r="E1048" s="355">
        <v>4.75</v>
      </c>
      <c r="F1048" s="355">
        <v>4</v>
      </c>
      <c r="G1048" s="355"/>
      <c r="H1048" s="355"/>
      <c r="I1048" s="355"/>
      <c r="J1048" s="108">
        <f>F1048*E1048</f>
        <v>19</v>
      </c>
    </row>
    <row r="1049" spans="1:10" ht="14.25">
      <c r="A1049" s="48"/>
      <c r="B1049" s="54" t="s">
        <v>798</v>
      </c>
      <c r="C1049" s="49"/>
      <c r="D1049" s="355">
        <v>2</v>
      </c>
      <c r="E1049" s="355">
        <v>4.75</v>
      </c>
      <c r="F1049" s="355"/>
      <c r="G1049" s="355">
        <v>2.8</v>
      </c>
      <c r="H1049" s="355"/>
      <c r="I1049" s="355"/>
      <c r="J1049" s="108">
        <f>G1049*E1049*D1049</f>
        <v>26.6</v>
      </c>
    </row>
    <row r="1050" spans="1:10" ht="14.25">
      <c r="A1050" s="48"/>
      <c r="B1050" s="54"/>
      <c r="C1050" s="49"/>
      <c r="D1050" s="355">
        <v>2</v>
      </c>
      <c r="E1050" s="355"/>
      <c r="F1050" s="355">
        <v>4</v>
      </c>
      <c r="G1050" s="355">
        <v>2.8</v>
      </c>
      <c r="H1050" s="355"/>
      <c r="I1050" s="355"/>
      <c r="J1050" s="108">
        <f>G1050*F1050*D1050</f>
        <v>22.4</v>
      </c>
    </row>
    <row r="1051" spans="1:10" ht="14.25">
      <c r="A1051" s="48"/>
      <c r="B1051" s="54" t="s">
        <v>799</v>
      </c>
      <c r="C1051" s="49"/>
      <c r="D1051" s="355"/>
      <c r="E1051" s="355"/>
      <c r="F1051" s="355"/>
      <c r="G1051" s="355"/>
      <c r="H1051" s="355"/>
      <c r="I1051" s="355"/>
      <c r="J1051" s="108"/>
    </row>
    <row r="1052" spans="1:10" ht="14.25">
      <c r="A1052" s="48"/>
      <c r="B1052" s="54" t="s">
        <v>797</v>
      </c>
      <c r="C1052" s="49"/>
      <c r="D1052" s="355">
        <v>1</v>
      </c>
      <c r="E1052" s="355">
        <v>5.8</v>
      </c>
      <c r="F1052" s="355">
        <v>4</v>
      </c>
      <c r="G1052" s="355"/>
      <c r="H1052" s="355"/>
      <c r="I1052" s="355"/>
      <c r="J1052" s="108">
        <f>F1052*E1052</f>
        <v>23.2</v>
      </c>
    </row>
    <row r="1053" spans="1:10" ht="14.25">
      <c r="A1053" s="48"/>
      <c r="B1053" s="54" t="s">
        <v>798</v>
      </c>
      <c r="C1053" s="49"/>
      <c r="D1053" s="355">
        <v>2</v>
      </c>
      <c r="E1053" s="355">
        <v>5.8</v>
      </c>
      <c r="F1053" s="355"/>
      <c r="G1053" s="355">
        <v>2.8</v>
      </c>
      <c r="H1053" s="355"/>
      <c r="I1053" s="355"/>
      <c r="J1053" s="108">
        <f>G1053*E1053*D1053</f>
        <v>32.48</v>
      </c>
    </row>
    <row r="1054" spans="1:10" ht="14.25">
      <c r="A1054" s="48"/>
      <c r="B1054" s="54"/>
      <c r="C1054" s="49"/>
      <c r="D1054" s="355">
        <v>2</v>
      </c>
      <c r="E1054" s="355"/>
      <c r="F1054" s="355">
        <v>4</v>
      </c>
      <c r="G1054" s="355">
        <v>2.8</v>
      </c>
      <c r="H1054" s="355"/>
      <c r="I1054" s="355"/>
      <c r="J1054" s="108">
        <f>G1054*F1054*D1054</f>
        <v>22.4</v>
      </c>
    </row>
    <row r="1055" spans="1:10" ht="14.25">
      <c r="A1055" s="48"/>
      <c r="B1055" s="54" t="s">
        <v>800</v>
      </c>
      <c r="C1055" s="49"/>
      <c r="D1055" s="355"/>
      <c r="E1055" s="355"/>
      <c r="F1055" s="355"/>
      <c r="G1055" s="355"/>
      <c r="H1055" s="355"/>
      <c r="I1055" s="355"/>
      <c r="J1055" s="108"/>
    </row>
    <row r="1056" spans="1:10" ht="14.25">
      <c r="A1056" s="48"/>
      <c r="B1056" s="54" t="s">
        <v>797</v>
      </c>
      <c r="C1056" s="49"/>
      <c r="D1056" s="355">
        <v>1</v>
      </c>
      <c r="E1056" s="355">
        <v>4.1</v>
      </c>
      <c r="F1056" s="355">
        <v>4.95</v>
      </c>
      <c r="G1056" s="355"/>
      <c r="H1056" s="355"/>
      <c r="I1056" s="355"/>
      <c r="J1056" s="108">
        <f>F1056*E1056</f>
        <v>20.3</v>
      </c>
    </row>
    <row r="1057" spans="1:10" ht="14.25">
      <c r="A1057" s="48"/>
      <c r="B1057" s="54"/>
      <c r="C1057" s="49"/>
      <c r="D1057" s="355">
        <v>1</v>
      </c>
      <c r="E1057" s="355">
        <v>2.38</v>
      </c>
      <c r="F1057" s="355">
        <v>1.2</v>
      </c>
      <c r="G1057" s="355"/>
      <c r="H1057" s="355"/>
      <c r="I1057" s="355"/>
      <c r="J1057" s="108">
        <f>F1057*E1057</f>
        <v>2.86</v>
      </c>
    </row>
    <row r="1058" spans="1:10" ht="14.25">
      <c r="A1058" s="48"/>
      <c r="B1058" s="54" t="s">
        <v>802</v>
      </c>
      <c r="C1058" s="49"/>
      <c r="D1058" s="355"/>
      <c r="E1058" s="355"/>
      <c r="F1058" s="355"/>
      <c r="G1058" s="355"/>
      <c r="H1058" s="355"/>
      <c r="I1058" s="355"/>
      <c r="J1058" s="108"/>
    </row>
    <row r="1059" spans="1:10" ht="14.25">
      <c r="A1059" s="48"/>
      <c r="B1059" s="54" t="s">
        <v>797</v>
      </c>
      <c r="C1059" s="49"/>
      <c r="D1059" s="355">
        <v>1</v>
      </c>
      <c r="E1059" s="355">
        <v>3.5</v>
      </c>
      <c r="F1059" s="355">
        <v>4.95</v>
      </c>
      <c r="G1059" s="355">
        <v>2.8</v>
      </c>
      <c r="H1059" s="355"/>
      <c r="I1059" s="355"/>
      <c r="J1059" s="108">
        <f>F1059*E1059</f>
        <v>17.33</v>
      </c>
    </row>
    <row r="1060" spans="1:10" ht="14.25">
      <c r="A1060" s="48"/>
      <c r="B1060" s="54" t="s">
        <v>798</v>
      </c>
      <c r="C1060" s="49"/>
      <c r="D1060" s="355">
        <v>1</v>
      </c>
      <c r="E1060" s="355">
        <v>1.63</v>
      </c>
      <c r="F1060" s="355"/>
      <c r="G1060" s="355">
        <v>2.8</v>
      </c>
      <c r="H1060" s="355"/>
      <c r="I1060" s="355"/>
      <c r="J1060" s="108">
        <f>G1060*E1060*D1060</f>
        <v>4.56</v>
      </c>
    </row>
    <row r="1061" spans="1:10" ht="14.25">
      <c r="A1061" s="48"/>
      <c r="B1061" s="54"/>
      <c r="C1061" s="49"/>
      <c r="D1061" s="355">
        <v>1</v>
      </c>
      <c r="E1061" s="355">
        <v>3.5</v>
      </c>
      <c r="F1061" s="355"/>
      <c r="G1061" s="355">
        <v>2.8</v>
      </c>
      <c r="H1061" s="355"/>
      <c r="I1061" s="355"/>
      <c r="J1061" s="108">
        <f>G1061*E1061*D1061</f>
        <v>9.8</v>
      </c>
    </row>
    <row r="1062" spans="1:10" ht="14.25">
      <c r="A1062" s="48"/>
      <c r="B1062" s="54"/>
      <c r="C1062" s="49"/>
      <c r="D1062" s="355">
        <v>1</v>
      </c>
      <c r="E1062" s="355"/>
      <c r="F1062" s="355">
        <v>4.95</v>
      </c>
      <c r="G1062" s="355">
        <v>2.8</v>
      </c>
      <c r="H1062" s="355"/>
      <c r="I1062" s="355"/>
      <c r="J1062" s="108">
        <f>G1062*F1062*D1062</f>
        <v>13.86</v>
      </c>
    </row>
    <row r="1063" spans="1:10" ht="14.25">
      <c r="A1063" s="48"/>
      <c r="B1063" s="54" t="s">
        <v>801</v>
      </c>
      <c r="C1063" s="49"/>
      <c r="D1063" s="355"/>
      <c r="E1063" s="355"/>
      <c r="F1063" s="355"/>
      <c r="G1063" s="355"/>
      <c r="H1063" s="355"/>
      <c r="I1063" s="355"/>
      <c r="J1063" s="108"/>
    </row>
    <row r="1064" spans="1:10" ht="14.25">
      <c r="A1064" s="48"/>
      <c r="B1064" s="54" t="s">
        <v>797</v>
      </c>
      <c r="C1064" s="49"/>
      <c r="D1064" s="355">
        <v>1</v>
      </c>
      <c r="E1064" s="355">
        <v>12.97</v>
      </c>
      <c r="F1064" s="355">
        <v>4.95</v>
      </c>
      <c r="G1064" s="355"/>
      <c r="H1064" s="355"/>
      <c r="I1064" s="355"/>
      <c r="J1064" s="108">
        <f>F1064*E1064</f>
        <v>64.2</v>
      </c>
    </row>
    <row r="1065" spans="1:10" ht="14.25">
      <c r="A1065" s="48"/>
      <c r="B1065" s="54" t="s">
        <v>798</v>
      </c>
      <c r="C1065" s="49"/>
      <c r="D1065" s="355">
        <v>2</v>
      </c>
      <c r="E1065" s="355">
        <v>12.97</v>
      </c>
      <c r="F1065" s="355"/>
      <c r="G1065" s="355">
        <v>2.8</v>
      </c>
      <c r="H1065" s="355"/>
      <c r="I1065" s="355"/>
      <c r="J1065" s="108">
        <f>G1065*E1065*D1065</f>
        <v>72.63</v>
      </c>
    </row>
    <row r="1066" spans="1:10" ht="14.25">
      <c r="A1066" s="48"/>
      <c r="B1066" s="54"/>
      <c r="C1066" s="49"/>
      <c r="D1066" s="355">
        <v>1</v>
      </c>
      <c r="E1066" s="355"/>
      <c r="F1066" s="355">
        <v>4.95</v>
      </c>
      <c r="G1066" s="355">
        <v>2.8</v>
      </c>
      <c r="H1066" s="355"/>
      <c r="I1066" s="355"/>
      <c r="J1066" s="108">
        <f>G1066*F1066*D1066</f>
        <v>13.86</v>
      </c>
    </row>
    <row r="1067" spans="1:10" ht="14.25">
      <c r="A1067" s="48"/>
      <c r="B1067" s="54" t="s">
        <v>803</v>
      </c>
      <c r="C1067" s="49"/>
      <c r="D1067" s="355"/>
      <c r="E1067" s="355"/>
      <c r="F1067" s="355"/>
      <c r="G1067" s="355"/>
      <c r="H1067" s="355"/>
      <c r="I1067" s="355"/>
      <c r="J1067" s="108"/>
    </row>
    <row r="1068" spans="1:10" ht="14.25">
      <c r="A1068" s="48"/>
      <c r="B1068" s="54" t="s">
        <v>797</v>
      </c>
      <c r="C1068" s="49"/>
      <c r="D1068" s="355">
        <v>1</v>
      </c>
      <c r="E1068" s="355">
        <v>9.63</v>
      </c>
      <c r="F1068" s="355">
        <v>4.95</v>
      </c>
      <c r="G1068" s="355"/>
      <c r="H1068" s="355"/>
      <c r="I1068" s="355"/>
      <c r="J1068" s="108">
        <f>F1068*E1068</f>
        <v>47.67</v>
      </c>
    </row>
    <row r="1069" spans="1:10" ht="14.25">
      <c r="A1069" s="48"/>
      <c r="B1069" s="54" t="s">
        <v>798</v>
      </c>
      <c r="C1069" s="49"/>
      <c r="D1069" s="355">
        <v>2</v>
      </c>
      <c r="E1069" s="355">
        <v>9.63</v>
      </c>
      <c r="F1069" s="355"/>
      <c r="G1069" s="355">
        <v>2.8</v>
      </c>
      <c r="H1069" s="355"/>
      <c r="I1069" s="355"/>
      <c r="J1069" s="108">
        <f>G1069*E1069*D1069</f>
        <v>53.93</v>
      </c>
    </row>
    <row r="1070" spans="1:10" ht="14.25">
      <c r="A1070" s="48"/>
      <c r="B1070" s="54"/>
      <c r="C1070" s="49"/>
      <c r="D1070" s="355">
        <v>1</v>
      </c>
      <c r="E1070" s="355"/>
      <c r="F1070" s="355">
        <v>4.95</v>
      </c>
      <c r="G1070" s="355">
        <v>2.8</v>
      </c>
      <c r="H1070" s="355"/>
      <c r="I1070" s="355"/>
      <c r="J1070" s="108">
        <f>G1070*F1070*D1070</f>
        <v>13.86</v>
      </c>
    </row>
    <row r="1071" spans="1:10" ht="14.25">
      <c r="A1071" s="48"/>
      <c r="B1071" s="54" t="s">
        <v>804</v>
      </c>
      <c r="C1071" s="49"/>
      <c r="D1071" s="355"/>
      <c r="E1071" s="355"/>
      <c r="F1071" s="355"/>
      <c r="G1071" s="355"/>
      <c r="H1071" s="355"/>
      <c r="I1071" s="355"/>
      <c r="J1071" s="108"/>
    </row>
    <row r="1072" spans="1:10" ht="14.25">
      <c r="A1072" s="48"/>
      <c r="B1072" s="54" t="s">
        <v>797</v>
      </c>
      <c r="C1072" s="49"/>
      <c r="D1072" s="355">
        <v>1</v>
      </c>
      <c r="E1072" s="355">
        <v>30.65</v>
      </c>
      <c r="F1072" s="355">
        <v>1.5</v>
      </c>
      <c r="G1072" s="355"/>
      <c r="H1072" s="355"/>
      <c r="I1072" s="355"/>
      <c r="J1072" s="108">
        <f>F1072*E1072</f>
        <v>45.98</v>
      </c>
    </row>
    <row r="1073" spans="1:10" ht="14.25">
      <c r="A1073" s="48"/>
      <c r="B1073" s="54" t="s">
        <v>798</v>
      </c>
      <c r="C1073" s="49"/>
      <c r="D1073" s="355">
        <v>1</v>
      </c>
      <c r="E1073" s="355">
        <v>23</v>
      </c>
      <c r="F1073" s="355"/>
      <c r="G1073" s="355">
        <v>2.8</v>
      </c>
      <c r="H1073" s="355"/>
      <c r="I1073" s="355"/>
      <c r="J1073" s="108">
        <f>G1073*E1073*D1073</f>
        <v>64.4</v>
      </c>
    </row>
    <row r="1074" spans="1:10" ht="14.25">
      <c r="A1074" s="48"/>
      <c r="B1074" s="54"/>
      <c r="C1074" s="49"/>
      <c r="D1074" s="355">
        <v>1</v>
      </c>
      <c r="E1074" s="355">
        <v>30.65</v>
      </c>
      <c r="F1074" s="355"/>
      <c r="G1074" s="355">
        <v>2.8</v>
      </c>
      <c r="H1074" s="355"/>
      <c r="I1074" s="355"/>
      <c r="J1074" s="108">
        <f>G1074*E1074*D1074</f>
        <v>85.82</v>
      </c>
    </row>
    <row r="1075" spans="1:10" ht="14.25">
      <c r="A1075" s="48"/>
      <c r="B1075" s="54" t="s">
        <v>805</v>
      </c>
      <c r="C1075" s="49"/>
      <c r="D1075" s="355"/>
      <c r="E1075" s="355"/>
      <c r="F1075" s="355"/>
      <c r="G1075" s="355"/>
      <c r="H1075" s="355"/>
      <c r="I1075" s="355"/>
      <c r="J1075" s="108"/>
    </row>
    <row r="1076" spans="1:10" ht="14.25">
      <c r="A1076" s="48"/>
      <c r="B1076" s="54" t="s">
        <v>797</v>
      </c>
      <c r="C1076" s="49"/>
      <c r="D1076" s="355">
        <v>1</v>
      </c>
      <c r="E1076" s="355">
        <v>2.95</v>
      </c>
      <c r="F1076" s="355">
        <v>3.2</v>
      </c>
      <c r="G1076" s="355"/>
      <c r="H1076" s="355"/>
      <c r="I1076" s="355"/>
      <c r="J1076" s="108">
        <f>F1076*E1076</f>
        <v>9.44</v>
      </c>
    </row>
    <row r="1077" spans="1:10" ht="15" thickBot="1">
      <c r="A1077" s="548"/>
      <c r="B1077" s="558" t="s">
        <v>798</v>
      </c>
      <c r="C1077" s="555"/>
      <c r="D1077" s="556">
        <v>2</v>
      </c>
      <c r="E1077" s="556">
        <v>2.95</v>
      </c>
      <c r="F1077" s="556"/>
      <c r="G1077" s="556">
        <v>2.8</v>
      </c>
      <c r="H1077" s="556"/>
      <c r="I1077" s="556"/>
      <c r="J1077" s="557">
        <f>G1077*E1077*D1077</f>
        <v>16.52</v>
      </c>
    </row>
    <row r="1078" spans="1:10" ht="14.25">
      <c r="A1078" s="48"/>
      <c r="B1078" s="42"/>
      <c r="C1078" s="49"/>
      <c r="D1078" s="355">
        <v>1</v>
      </c>
      <c r="E1078" s="355">
        <v>3.2</v>
      </c>
      <c r="F1078" s="355"/>
      <c r="G1078" s="355">
        <v>2.8</v>
      </c>
      <c r="H1078" s="355"/>
      <c r="I1078" s="355"/>
      <c r="J1078" s="108">
        <f>G1078*E1078*D1078</f>
        <v>8.96</v>
      </c>
    </row>
    <row r="1079" spans="1:10" ht="14.25">
      <c r="A1079" s="48"/>
      <c r="B1079" s="54" t="s">
        <v>806</v>
      </c>
      <c r="C1079" s="49"/>
      <c r="D1079" s="355"/>
      <c r="E1079" s="355"/>
      <c r="F1079" s="355"/>
      <c r="G1079" s="355"/>
      <c r="H1079" s="355"/>
      <c r="I1079" s="355"/>
      <c r="J1079" s="108"/>
    </row>
    <row r="1080" spans="1:10" ht="14.25">
      <c r="A1080" s="48"/>
      <c r="B1080" s="54" t="s">
        <v>797</v>
      </c>
      <c r="C1080" s="49"/>
      <c r="D1080" s="355">
        <v>1</v>
      </c>
      <c r="E1080" s="355">
        <v>3.35</v>
      </c>
      <c r="F1080" s="355">
        <v>2.35</v>
      </c>
      <c r="G1080" s="355"/>
      <c r="H1080" s="355"/>
      <c r="I1080" s="355"/>
      <c r="J1080" s="108">
        <f>F1080*E1080</f>
        <v>7.87</v>
      </c>
    </row>
    <row r="1081" spans="1:10" ht="14.25">
      <c r="A1081" s="48"/>
      <c r="B1081" s="54" t="s">
        <v>798</v>
      </c>
      <c r="C1081" s="49"/>
      <c r="D1081" s="355">
        <v>2</v>
      </c>
      <c r="E1081" s="355">
        <v>3.35</v>
      </c>
      <c r="F1081" s="355"/>
      <c r="G1081" s="355">
        <v>2.8</v>
      </c>
      <c r="H1081" s="355"/>
      <c r="I1081" s="355"/>
      <c r="J1081" s="108">
        <f>G1081*E1081*D1081</f>
        <v>18.76</v>
      </c>
    </row>
    <row r="1082" spans="1:10" ht="14.25">
      <c r="A1082" s="48"/>
      <c r="B1082" s="54" t="s">
        <v>807</v>
      </c>
      <c r="C1082" s="49"/>
      <c r="D1082" s="355"/>
      <c r="E1082" s="355"/>
      <c r="F1082" s="355"/>
      <c r="G1082" s="355"/>
      <c r="H1082" s="355"/>
      <c r="I1082" s="355"/>
      <c r="J1082" s="108"/>
    </row>
    <row r="1083" spans="1:10" ht="14.25">
      <c r="A1083" s="48"/>
      <c r="B1083" s="54" t="s">
        <v>797</v>
      </c>
      <c r="C1083" s="49"/>
      <c r="D1083" s="355">
        <v>1</v>
      </c>
      <c r="E1083" s="355">
        <v>3.1</v>
      </c>
      <c r="F1083" s="355">
        <v>3.2</v>
      </c>
      <c r="G1083" s="355"/>
      <c r="H1083" s="355"/>
      <c r="I1083" s="355"/>
      <c r="J1083" s="108">
        <f>F1083*E1083</f>
        <v>9.92</v>
      </c>
    </row>
    <row r="1084" spans="1:10" ht="14.25">
      <c r="A1084" s="48"/>
      <c r="B1084" s="54" t="s">
        <v>798</v>
      </c>
      <c r="C1084" s="49"/>
      <c r="D1084" s="355">
        <v>2</v>
      </c>
      <c r="E1084" s="355">
        <v>3.1</v>
      </c>
      <c r="F1084" s="355"/>
      <c r="G1084" s="355">
        <v>2.8</v>
      </c>
      <c r="H1084" s="355"/>
      <c r="I1084" s="355"/>
      <c r="J1084" s="108">
        <f>G1084*E1084*D1084</f>
        <v>17.36</v>
      </c>
    </row>
    <row r="1085" spans="1:10" ht="14.25">
      <c r="A1085" s="48"/>
      <c r="B1085" s="54"/>
      <c r="C1085" s="49"/>
      <c r="D1085" s="355">
        <v>1</v>
      </c>
      <c r="E1085" s="355"/>
      <c r="F1085" s="355">
        <v>3.2</v>
      </c>
      <c r="G1085" s="355">
        <v>2.8</v>
      </c>
      <c r="H1085" s="355"/>
      <c r="I1085" s="355"/>
      <c r="J1085" s="108">
        <f>G1085*F1085*D1085</f>
        <v>8.96</v>
      </c>
    </row>
    <row r="1086" spans="1:10" ht="14.25">
      <c r="A1086" s="48"/>
      <c r="B1086" s="54" t="s">
        <v>808</v>
      </c>
      <c r="C1086" s="49"/>
      <c r="D1086" s="355"/>
      <c r="E1086" s="355"/>
      <c r="F1086" s="355"/>
      <c r="G1086" s="355"/>
      <c r="H1086" s="355"/>
      <c r="I1086" s="355"/>
      <c r="J1086" s="108"/>
    </row>
    <row r="1087" spans="1:10" ht="14.25">
      <c r="A1087" s="48"/>
      <c r="B1087" s="54" t="s">
        <v>797</v>
      </c>
      <c r="C1087" s="49"/>
      <c r="D1087" s="355">
        <v>1</v>
      </c>
      <c r="E1087" s="355">
        <v>4.1</v>
      </c>
      <c r="F1087" s="355">
        <v>3.25</v>
      </c>
      <c r="G1087" s="355"/>
      <c r="H1087" s="355"/>
      <c r="I1087" s="355"/>
      <c r="J1087" s="108">
        <f>F1087*E1087</f>
        <v>13.33</v>
      </c>
    </row>
    <row r="1088" spans="1:10" ht="14.25">
      <c r="A1088" s="48"/>
      <c r="B1088" s="54" t="s">
        <v>798</v>
      </c>
      <c r="C1088" s="49"/>
      <c r="D1088" s="355">
        <v>2</v>
      </c>
      <c r="E1088" s="355">
        <v>4.1</v>
      </c>
      <c r="F1088" s="355"/>
      <c r="G1088" s="355">
        <v>2.8</v>
      </c>
      <c r="H1088" s="355"/>
      <c r="I1088" s="355"/>
      <c r="J1088" s="108">
        <f>G1088*E1088*D1088</f>
        <v>22.96</v>
      </c>
    </row>
    <row r="1089" spans="1:10" ht="14.25">
      <c r="A1089" s="48"/>
      <c r="B1089" s="54"/>
      <c r="C1089" s="49"/>
      <c r="D1089" s="355">
        <v>1</v>
      </c>
      <c r="E1089" s="355"/>
      <c r="F1089" s="355">
        <v>3.25</v>
      </c>
      <c r="G1089" s="355">
        <v>2.8</v>
      </c>
      <c r="H1089" s="355"/>
      <c r="I1089" s="355"/>
      <c r="J1089" s="108">
        <f>G1089*F1089*D1089</f>
        <v>9.1</v>
      </c>
    </row>
    <row r="1090" spans="1:10" ht="14.25">
      <c r="A1090" s="48"/>
      <c r="B1090" s="54" t="s">
        <v>809</v>
      </c>
      <c r="C1090" s="49"/>
      <c r="D1090" s="355"/>
      <c r="E1090" s="355"/>
      <c r="F1090" s="355"/>
      <c r="G1090" s="355"/>
      <c r="H1090" s="355"/>
      <c r="I1090" s="355"/>
      <c r="J1090" s="108"/>
    </row>
    <row r="1091" spans="1:10" ht="14.25">
      <c r="A1091" s="48"/>
      <c r="B1091" s="54" t="s">
        <v>797</v>
      </c>
      <c r="C1091" s="49"/>
      <c r="D1091" s="355">
        <v>1</v>
      </c>
      <c r="E1091" s="355">
        <v>2.75</v>
      </c>
      <c r="F1091" s="355">
        <v>0.98</v>
      </c>
      <c r="G1091" s="355"/>
      <c r="H1091" s="355"/>
      <c r="I1091" s="355"/>
      <c r="J1091" s="108">
        <f>F1091*E1091</f>
        <v>2.7</v>
      </c>
    </row>
    <row r="1092" spans="1:10" ht="14.25">
      <c r="A1092" s="48"/>
      <c r="B1092" s="54" t="s">
        <v>810</v>
      </c>
      <c r="C1092" s="49"/>
      <c r="D1092" s="355"/>
      <c r="E1092" s="355"/>
      <c r="F1092" s="355"/>
      <c r="G1092" s="355"/>
      <c r="H1092" s="355"/>
      <c r="I1092" s="355"/>
      <c r="J1092" s="108"/>
    </row>
    <row r="1093" spans="1:10" ht="14.25">
      <c r="A1093" s="48"/>
      <c r="B1093" s="54" t="s">
        <v>797</v>
      </c>
      <c r="C1093" s="49"/>
      <c r="D1093" s="355">
        <v>1</v>
      </c>
      <c r="E1093" s="355">
        <v>3.6</v>
      </c>
      <c r="F1093" s="355">
        <v>3.75</v>
      </c>
      <c r="G1093" s="355"/>
      <c r="H1093" s="355"/>
      <c r="I1093" s="355"/>
      <c r="J1093" s="108">
        <f>F1093*E1093</f>
        <v>13.5</v>
      </c>
    </row>
    <row r="1094" spans="1:10" ht="14.25">
      <c r="A1094" s="48"/>
      <c r="B1094" s="54"/>
      <c r="C1094" s="49"/>
      <c r="D1094" s="355">
        <v>1</v>
      </c>
      <c r="E1094" s="355">
        <v>0.85</v>
      </c>
      <c r="F1094" s="355">
        <v>1.25</v>
      </c>
      <c r="G1094" s="355"/>
      <c r="H1094" s="355"/>
      <c r="I1094" s="355"/>
      <c r="J1094" s="108">
        <f>F1094*E1094</f>
        <v>1.06</v>
      </c>
    </row>
    <row r="1095" spans="1:10" ht="14.25">
      <c r="A1095" s="48"/>
      <c r="B1095" s="54" t="s">
        <v>798</v>
      </c>
      <c r="C1095" s="49"/>
      <c r="D1095" s="355">
        <v>1</v>
      </c>
      <c r="E1095" s="355">
        <v>3.6</v>
      </c>
      <c r="F1095" s="355"/>
      <c r="G1095" s="355">
        <v>2.8</v>
      </c>
      <c r="H1095" s="355"/>
      <c r="I1095" s="355"/>
      <c r="J1095" s="108">
        <f>G1095*E1095*D1095</f>
        <v>10.08</v>
      </c>
    </row>
    <row r="1096" spans="1:10" ht="14.25">
      <c r="A1096" s="48"/>
      <c r="B1096" s="54"/>
      <c r="C1096" s="49"/>
      <c r="D1096" s="355">
        <v>1</v>
      </c>
      <c r="E1096" s="355"/>
      <c r="F1096" s="355">
        <v>1.25</v>
      </c>
      <c r="G1096" s="355">
        <v>2.8</v>
      </c>
      <c r="H1096" s="355"/>
      <c r="I1096" s="355"/>
      <c r="J1096" s="108">
        <f>G1096*F1096*D1096</f>
        <v>3.5</v>
      </c>
    </row>
    <row r="1097" spans="1:10" ht="14.25">
      <c r="A1097" s="48"/>
      <c r="B1097" s="54"/>
      <c r="C1097" s="49"/>
      <c r="D1097" s="355">
        <v>1</v>
      </c>
      <c r="E1097" s="355">
        <v>2.9</v>
      </c>
      <c r="F1097" s="355"/>
      <c r="G1097" s="355">
        <v>2.8</v>
      </c>
      <c r="H1097" s="355"/>
      <c r="I1097" s="355"/>
      <c r="J1097" s="108">
        <f>G1097*E1097*D1097</f>
        <v>8.12</v>
      </c>
    </row>
    <row r="1098" spans="1:10" ht="14.25">
      <c r="A1098" s="48"/>
      <c r="B1098" s="54" t="s">
        <v>811</v>
      </c>
      <c r="C1098" s="49"/>
      <c r="D1098" s="355"/>
      <c r="E1098" s="355"/>
      <c r="F1098" s="355"/>
      <c r="G1098" s="355"/>
      <c r="H1098" s="355"/>
      <c r="I1098" s="355"/>
      <c r="J1098" s="108"/>
    </row>
    <row r="1099" spans="1:10" ht="14.25">
      <c r="A1099" s="48"/>
      <c r="B1099" s="54" t="s">
        <v>797</v>
      </c>
      <c r="C1099" s="49"/>
      <c r="D1099" s="355">
        <v>1</v>
      </c>
      <c r="E1099" s="355">
        <v>3.35</v>
      </c>
      <c r="F1099" s="355">
        <v>1.7</v>
      </c>
      <c r="G1099" s="355"/>
      <c r="H1099" s="355"/>
      <c r="I1099" s="355"/>
      <c r="J1099" s="108">
        <f>F1099*E1099</f>
        <v>5.7</v>
      </c>
    </row>
    <row r="1100" spans="1:10" ht="14.25">
      <c r="A1100" s="48"/>
      <c r="B1100" s="54" t="s">
        <v>812</v>
      </c>
      <c r="C1100" s="49"/>
      <c r="D1100" s="355"/>
      <c r="E1100" s="355"/>
      <c r="F1100" s="355"/>
      <c r="G1100" s="355"/>
      <c r="H1100" s="355"/>
      <c r="I1100" s="355"/>
      <c r="J1100" s="108"/>
    </row>
    <row r="1101" spans="1:10" ht="14.25">
      <c r="A1101" s="48"/>
      <c r="B1101" s="54" t="s">
        <v>797</v>
      </c>
      <c r="C1101" s="49"/>
      <c r="D1101" s="355">
        <v>1</v>
      </c>
      <c r="E1101" s="355">
        <v>12.59</v>
      </c>
      <c r="F1101" s="355">
        <v>3.2</v>
      </c>
      <c r="G1101" s="355"/>
      <c r="H1101" s="355"/>
      <c r="I1101" s="355"/>
      <c r="J1101" s="108">
        <f>F1101*E1101</f>
        <v>40.29</v>
      </c>
    </row>
    <row r="1102" spans="1:10" ht="14.25">
      <c r="A1102" s="48"/>
      <c r="B1102" s="54" t="s">
        <v>798</v>
      </c>
      <c r="C1102" s="49"/>
      <c r="D1102" s="355">
        <v>2</v>
      </c>
      <c r="E1102" s="355">
        <v>9.28</v>
      </c>
      <c r="F1102" s="355"/>
      <c r="G1102" s="355">
        <v>2.8</v>
      </c>
      <c r="H1102" s="355"/>
      <c r="I1102" s="355"/>
      <c r="J1102" s="108">
        <f>G1102*E1102*D1102</f>
        <v>51.97</v>
      </c>
    </row>
    <row r="1103" spans="1:10" ht="14.25">
      <c r="A1103" s="48"/>
      <c r="B1103" s="54"/>
      <c r="C1103" s="49"/>
      <c r="D1103" s="355">
        <v>1</v>
      </c>
      <c r="E1103" s="355"/>
      <c r="F1103" s="355">
        <v>4.25</v>
      </c>
      <c r="G1103" s="355">
        <v>2.8</v>
      </c>
      <c r="H1103" s="355"/>
      <c r="I1103" s="355"/>
      <c r="J1103" s="108">
        <f>G1103*F1103*D1103</f>
        <v>11.9</v>
      </c>
    </row>
    <row r="1104" spans="1:10" ht="14.25">
      <c r="A1104" s="48"/>
      <c r="B1104" s="54" t="s">
        <v>813</v>
      </c>
      <c r="C1104" s="49"/>
      <c r="D1104" s="355"/>
      <c r="E1104" s="355"/>
      <c r="F1104" s="355"/>
      <c r="G1104" s="355"/>
      <c r="H1104" s="355"/>
      <c r="I1104" s="355"/>
      <c r="J1104" s="108"/>
    </row>
    <row r="1105" spans="1:10" ht="14.25">
      <c r="A1105" s="48"/>
      <c r="B1105" s="54" t="s">
        <v>797</v>
      </c>
      <c r="C1105" s="49"/>
      <c r="D1105" s="355">
        <v>1</v>
      </c>
      <c r="E1105" s="355">
        <v>3.9</v>
      </c>
      <c r="F1105" s="355">
        <v>1.35</v>
      </c>
      <c r="G1105" s="355"/>
      <c r="H1105" s="355"/>
      <c r="I1105" s="355"/>
      <c r="J1105" s="108">
        <f>F1105*E1105</f>
        <v>5.27</v>
      </c>
    </row>
    <row r="1106" spans="1:10" ht="14.25">
      <c r="A1106" s="48"/>
      <c r="B1106" s="54" t="s">
        <v>798</v>
      </c>
      <c r="C1106" s="49"/>
      <c r="D1106" s="355">
        <v>1</v>
      </c>
      <c r="E1106" s="355">
        <v>3.9</v>
      </c>
      <c r="F1106" s="355"/>
      <c r="G1106" s="355">
        <v>2.8</v>
      </c>
      <c r="H1106" s="355"/>
      <c r="I1106" s="355"/>
      <c r="J1106" s="108">
        <f>G1106*E1106*D1106</f>
        <v>10.92</v>
      </c>
    </row>
    <row r="1107" spans="1:10" ht="14.25">
      <c r="A1107" s="48"/>
      <c r="B1107" s="93" t="s">
        <v>839</v>
      </c>
      <c r="C1107" s="49"/>
      <c r="D1107" s="355"/>
      <c r="E1107" s="355"/>
      <c r="F1107" s="355"/>
      <c r="G1107" s="355"/>
      <c r="H1107" s="355"/>
      <c r="I1107" s="355"/>
      <c r="J1107" s="108"/>
    </row>
    <row r="1108" spans="1:10" ht="14.25">
      <c r="A1108" s="48"/>
      <c r="B1108" s="54" t="s">
        <v>840</v>
      </c>
      <c r="C1108" s="49"/>
      <c r="D1108" s="355"/>
      <c r="E1108" s="355">
        <v>40.62</v>
      </c>
      <c r="F1108" s="355"/>
      <c r="G1108" s="355">
        <v>2.8</v>
      </c>
      <c r="H1108" s="355"/>
      <c r="I1108" s="355"/>
      <c r="J1108" s="108">
        <f>G1108*E1108</f>
        <v>113.74</v>
      </c>
    </row>
    <row r="1109" spans="1:10" ht="14.25">
      <c r="A1109" s="48"/>
      <c r="B1109" s="54" t="s">
        <v>841</v>
      </c>
      <c r="C1109" s="49"/>
      <c r="D1109" s="355"/>
      <c r="E1109" s="355">
        <v>31.5</v>
      </c>
      <c r="F1109" s="355"/>
      <c r="G1109" s="355">
        <v>2.8</v>
      </c>
      <c r="H1109" s="355"/>
      <c r="I1109" s="355"/>
      <c r="J1109" s="108">
        <f>G1109*E1109</f>
        <v>88.2</v>
      </c>
    </row>
    <row r="1110" spans="1:10" ht="14.25">
      <c r="A1110" s="48"/>
      <c r="B1110" s="54" t="s">
        <v>842</v>
      </c>
      <c r="C1110" s="49"/>
      <c r="D1110" s="355">
        <v>2</v>
      </c>
      <c r="E1110" s="355">
        <v>5.8</v>
      </c>
      <c r="F1110" s="355"/>
      <c r="G1110" s="355">
        <v>2.8</v>
      </c>
      <c r="H1110" s="355"/>
      <c r="I1110" s="355"/>
      <c r="J1110" s="108">
        <f>G1110*E1110*D1110</f>
        <v>32.48</v>
      </c>
    </row>
    <row r="1111" spans="1:10" ht="14.25">
      <c r="A1111" s="48"/>
      <c r="B1111" s="54"/>
      <c r="C1111" s="49"/>
      <c r="D1111" s="355"/>
      <c r="E1111" s="355"/>
      <c r="F1111" s="355">
        <v>4</v>
      </c>
      <c r="G1111" s="355">
        <v>2.8</v>
      </c>
      <c r="H1111" s="355"/>
      <c r="I1111" s="355"/>
      <c r="J1111" s="108">
        <f>G1111*F1111</f>
        <v>11.2</v>
      </c>
    </row>
    <row r="1112" spans="1:10" ht="14.25">
      <c r="A1112" s="48"/>
      <c r="B1112" s="54" t="s">
        <v>629</v>
      </c>
      <c r="C1112" s="49"/>
      <c r="D1112" s="355">
        <v>2</v>
      </c>
      <c r="E1112" s="355">
        <v>4.75</v>
      </c>
      <c r="F1112" s="355"/>
      <c r="G1112" s="355">
        <v>2.8</v>
      </c>
      <c r="H1112" s="355"/>
      <c r="I1112" s="355"/>
      <c r="J1112" s="108">
        <f>G1112*E1112*D1112</f>
        <v>26.6</v>
      </c>
    </row>
    <row r="1113" spans="1:10" ht="14.25">
      <c r="A1113" s="48"/>
      <c r="B1113" s="54"/>
      <c r="C1113" s="49"/>
      <c r="D1113" s="355"/>
      <c r="E1113" s="355"/>
      <c r="F1113" s="355"/>
      <c r="G1113" s="355"/>
      <c r="H1113" s="355"/>
      <c r="I1113" s="355"/>
      <c r="J1113" s="108"/>
    </row>
    <row r="1114" spans="1:10" ht="14.25">
      <c r="A1114" s="58"/>
      <c r="B1114" s="52"/>
      <c r="C1114" s="59"/>
      <c r="D1114" s="353"/>
      <c r="E1114" s="353"/>
      <c r="F1114" s="353"/>
      <c r="G1114" s="353"/>
      <c r="H1114" s="353"/>
      <c r="I1114" s="354"/>
      <c r="J1114" s="111"/>
    </row>
    <row r="1115" spans="1:11" ht="57">
      <c r="A1115" s="341" t="s">
        <v>779</v>
      </c>
      <c r="B1115" s="335" t="s">
        <v>834</v>
      </c>
      <c r="C1115" s="336" t="s">
        <v>366</v>
      </c>
      <c r="D1115" s="352" t="s">
        <v>358</v>
      </c>
      <c r="E1115" s="352" t="s">
        <v>359</v>
      </c>
      <c r="F1115" s="352" t="s">
        <v>360</v>
      </c>
      <c r="G1115" s="352" t="s">
        <v>361</v>
      </c>
      <c r="H1115" s="352" t="s">
        <v>362</v>
      </c>
      <c r="I1115" s="352" t="s">
        <v>363</v>
      </c>
      <c r="J1115" s="92">
        <f>SUM(J1116:J1139)</f>
        <v>268.12</v>
      </c>
      <c r="K1115" s="43">
        <v>2.5</v>
      </c>
    </row>
    <row r="1116" spans="1:10" ht="14.25">
      <c r="A1116" s="48"/>
      <c r="B1116" s="54" t="s">
        <v>835</v>
      </c>
      <c r="C1116" s="64"/>
      <c r="D1116" s="358"/>
      <c r="E1116" s="358"/>
      <c r="F1116" s="358"/>
      <c r="G1116" s="358"/>
      <c r="H1116" s="358"/>
      <c r="I1116" s="358"/>
      <c r="J1116" s="113"/>
    </row>
    <row r="1117" spans="1:10" ht="14.25">
      <c r="A1117" s="48"/>
      <c r="B1117" s="54" t="s">
        <v>566</v>
      </c>
      <c r="C1117" s="55"/>
      <c r="D1117" s="348">
        <v>2</v>
      </c>
      <c r="E1117" s="348"/>
      <c r="F1117" s="348">
        <v>1.8</v>
      </c>
      <c r="G1117" s="348">
        <v>2.1</v>
      </c>
      <c r="H1117" s="348"/>
      <c r="I1117" s="348"/>
      <c r="J1117" s="110">
        <f aca="true" t="shared" si="22" ref="J1117:J1122">(D1117*F1117*G1117)*$K$1115</f>
        <v>18.9</v>
      </c>
    </row>
    <row r="1118" spans="1:10" ht="14.25">
      <c r="A1118" s="48"/>
      <c r="B1118" s="54" t="s">
        <v>567</v>
      </c>
      <c r="C1118" s="49"/>
      <c r="D1118" s="355">
        <v>1</v>
      </c>
      <c r="E1118" s="355"/>
      <c r="F1118" s="355">
        <v>1.2</v>
      </c>
      <c r="G1118" s="355">
        <v>2.1</v>
      </c>
      <c r="H1118" s="355"/>
      <c r="I1118" s="355"/>
      <c r="J1118" s="110">
        <f t="shared" si="22"/>
        <v>6.3</v>
      </c>
    </row>
    <row r="1119" spans="1:10" ht="14.25">
      <c r="A1119" s="48"/>
      <c r="B1119" s="54" t="s">
        <v>568</v>
      </c>
      <c r="C1119" s="49"/>
      <c r="D1119" s="355">
        <v>1</v>
      </c>
      <c r="E1119" s="355"/>
      <c r="F1119" s="355">
        <v>1.8</v>
      </c>
      <c r="G1119" s="355">
        <v>2.1</v>
      </c>
      <c r="H1119" s="355"/>
      <c r="I1119" s="355"/>
      <c r="J1119" s="110">
        <f t="shared" si="22"/>
        <v>9.45</v>
      </c>
    </row>
    <row r="1120" spans="1:10" ht="14.25">
      <c r="A1120" s="48"/>
      <c r="B1120" s="54" t="s">
        <v>569</v>
      </c>
      <c r="C1120" s="49"/>
      <c r="D1120" s="355">
        <v>1</v>
      </c>
      <c r="E1120" s="355"/>
      <c r="F1120" s="355">
        <v>3</v>
      </c>
      <c r="G1120" s="355">
        <v>2.1</v>
      </c>
      <c r="H1120" s="355"/>
      <c r="I1120" s="355"/>
      <c r="J1120" s="110">
        <f t="shared" si="22"/>
        <v>15.75</v>
      </c>
    </row>
    <row r="1121" spans="1:10" ht="14.25">
      <c r="A1121" s="48"/>
      <c r="B1121" s="54" t="s">
        <v>543</v>
      </c>
      <c r="C1121" s="49"/>
      <c r="D1121" s="355">
        <v>4</v>
      </c>
      <c r="E1121" s="355"/>
      <c r="F1121" s="355">
        <v>0.8</v>
      </c>
      <c r="G1121" s="355">
        <v>2.1</v>
      </c>
      <c r="H1121" s="355"/>
      <c r="I1121" s="355"/>
      <c r="J1121" s="110">
        <f t="shared" si="22"/>
        <v>16.8</v>
      </c>
    </row>
    <row r="1122" spans="1:10" ht="14.25">
      <c r="A1122" s="48"/>
      <c r="B1122" s="54" t="s">
        <v>570</v>
      </c>
      <c r="C1122" s="49"/>
      <c r="D1122" s="355">
        <v>1</v>
      </c>
      <c r="E1122" s="355"/>
      <c r="F1122" s="355">
        <v>1</v>
      </c>
      <c r="G1122" s="355">
        <v>2.1</v>
      </c>
      <c r="H1122" s="355"/>
      <c r="I1122" s="355"/>
      <c r="J1122" s="110">
        <f t="shared" si="22"/>
        <v>5.25</v>
      </c>
    </row>
    <row r="1123" spans="1:10" ht="14.25">
      <c r="A1123" s="48"/>
      <c r="B1123" s="54"/>
      <c r="C1123" s="49"/>
      <c r="D1123" s="355"/>
      <c r="E1123" s="355"/>
      <c r="F1123" s="355"/>
      <c r="G1123" s="355"/>
      <c r="H1123" s="355"/>
      <c r="I1123" s="355"/>
      <c r="J1123" s="108"/>
    </row>
    <row r="1124" spans="1:10" ht="28.5">
      <c r="A1124" s="48"/>
      <c r="B1124" s="122" t="s">
        <v>836</v>
      </c>
      <c r="C1124" s="49"/>
      <c r="D1124" s="355"/>
      <c r="E1124" s="355"/>
      <c r="F1124" s="355"/>
      <c r="G1124" s="355"/>
      <c r="H1124" s="355"/>
      <c r="I1124" s="355"/>
      <c r="J1124" s="108"/>
    </row>
    <row r="1125" spans="1:10" ht="14.25">
      <c r="A1125" s="48"/>
      <c r="B1125" s="54" t="s">
        <v>837</v>
      </c>
      <c r="C1125" s="49"/>
      <c r="D1125" s="355"/>
      <c r="E1125" s="355"/>
      <c r="F1125" s="355"/>
      <c r="G1125" s="355"/>
      <c r="H1125" s="355"/>
      <c r="I1125" s="355"/>
      <c r="J1125" s="108"/>
    </row>
    <row r="1126" spans="1:10" ht="14.25">
      <c r="A1126" s="48"/>
      <c r="B1126" s="54" t="s">
        <v>551</v>
      </c>
      <c r="C1126" s="49"/>
      <c r="D1126" s="355">
        <v>3</v>
      </c>
      <c r="E1126" s="355"/>
      <c r="F1126" s="355">
        <v>1.6</v>
      </c>
      <c r="G1126" s="355">
        <v>1.6</v>
      </c>
      <c r="H1126" s="355"/>
      <c r="I1126" s="355"/>
      <c r="J1126" s="110">
        <f aca="true" t="shared" si="23" ref="J1126:J1139">(D1126*F1126*G1126)*$K$1115</f>
        <v>19.2</v>
      </c>
    </row>
    <row r="1127" spans="1:10" ht="14.25">
      <c r="A1127" s="48"/>
      <c r="B1127" s="54" t="s">
        <v>552</v>
      </c>
      <c r="C1127" s="49"/>
      <c r="D1127" s="355">
        <v>2</v>
      </c>
      <c r="E1127" s="355"/>
      <c r="F1127" s="355">
        <v>2.6</v>
      </c>
      <c r="G1127" s="355">
        <v>1.6</v>
      </c>
      <c r="H1127" s="355"/>
      <c r="I1127" s="355"/>
      <c r="J1127" s="110">
        <f t="shared" si="23"/>
        <v>20.8</v>
      </c>
    </row>
    <row r="1128" spans="1:10" ht="14.25">
      <c r="A1128" s="48"/>
      <c r="B1128" s="54" t="s">
        <v>553</v>
      </c>
      <c r="C1128" s="49"/>
      <c r="D1128" s="355">
        <v>4</v>
      </c>
      <c r="E1128" s="355"/>
      <c r="F1128" s="355">
        <v>1.6</v>
      </c>
      <c r="G1128" s="355">
        <v>1.11</v>
      </c>
      <c r="H1128" s="355"/>
      <c r="I1128" s="355"/>
      <c r="J1128" s="110">
        <f t="shared" si="23"/>
        <v>17.76</v>
      </c>
    </row>
    <row r="1129" spans="1:10" ht="14.25">
      <c r="A1129" s="48"/>
      <c r="B1129" s="54" t="s">
        <v>554</v>
      </c>
      <c r="C1129" s="49"/>
      <c r="D1129" s="355">
        <v>4</v>
      </c>
      <c r="E1129" s="355"/>
      <c r="F1129" s="355">
        <v>2</v>
      </c>
      <c r="G1129" s="355">
        <v>1.1</v>
      </c>
      <c r="H1129" s="355"/>
      <c r="I1129" s="355"/>
      <c r="J1129" s="110">
        <f t="shared" si="23"/>
        <v>22</v>
      </c>
    </row>
    <row r="1130" spans="1:10" ht="14.25">
      <c r="A1130" s="48"/>
      <c r="B1130" s="54" t="s">
        <v>555</v>
      </c>
      <c r="C1130" s="49"/>
      <c r="D1130" s="355">
        <v>3</v>
      </c>
      <c r="E1130" s="355"/>
      <c r="F1130" s="355">
        <v>2</v>
      </c>
      <c r="G1130" s="355">
        <v>1.1</v>
      </c>
      <c r="H1130" s="355"/>
      <c r="I1130" s="355"/>
      <c r="J1130" s="110">
        <f t="shared" si="23"/>
        <v>16.5</v>
      </c>
    </row>
    <row r="1131" spans="1:10" ht="14.25">
      <c r="A1131" s="48"/>
      <c r="B1131" s="54" t="s">
        <v>556</v>
      </c>
      <c r="C1131" s="49"/>
      <c r="D1131" s="355">
        <v>1</v>
      </c>
      <c r="E1131" s="355"/>
      <c r="F1131" s="355">
        <v>1.1</v>
      </c>
      <c r="G1131" s="355">
        <v>1.1</v>
      </c>
      <c r="H1131" s="355"/>
      <c r="I1131" s="355"/>
      <c r="J1131" s="110">
        <f t="shared" si="23"/>
        <v>3.03</v>
      </c>
    </row>
    <row r="1132" spans="1:10" ht="14.25">
      <c r="A1132" s="48"/>
      <c r="B1132" s="54" t="s">
        <v>557</v>
      </c>
      <c r="C1132" s="49"/>
      <c r="D1132" s="355">
        <v>2</v>
      </c>
      <c r="E1132" s="355"/>
      <c r="F1132" s="355">
        <v>3</v>
      </c>
      <c r="G1132" s="355">
        <v>1.6</v>
      </c>
      <c r="H1132" s="355"/>
      <c r="I1132" s="355"/>
      <c r="J1132" s="110">
        <f t="shared" si="23"/>
        <v>24</v>
      </c>
    </row>
    <row r="1133" spans="1:10" ht="14.25">
      <c r="A1133" s="48"/>
      <c r="B1133" s="54" t="s">
        <v>558</v>
      </c>
      <c r="C1133" s="49"/>
      <c r="D1133" s="355">
        <v>4</v>
      </c>
      <c r="E1133" s="355"/>
      <c r="F1133" s="355">
        <v>1</v>
      </c>
      <c r="G1133" s="355">
        <v>1.6</v>
      </c>
      <c r="H1133" s="355"/>
      <c r="I1133" s="355"/>
      <c r="J1133" s="110">
        <f t="shared" si="23"/>
        <v>16</v>
      </c>
    </row>
    <row r="1134" spans="1:10" ht="14.25">
      <c r="A1134" s="48"/>
      <c r="B1134" s="54" t="s">
        <v>559</v>
      </c>
      <c r="C1134" s="49"/>
      <c r="D1134" s="355">
        <v>1</v>
      </c>
      <c r="E1134" s="355"/>
      <c r="F1134" s="355">
        <v>1.25</v>
      </c>
      <c r="G1134" s="355">
        <v>1.6</v>
      </c>
      <c r="H1134" s="355"/>
      <c r="I1134" s="355"/>
      <c r="J1134" s="110">
        <f t="shared" si="23"/>
        <v>5</v>
      </c>
    </row>
    <row r="1135" spans="1:10" ht="14.25">
      <c r="A1135" s="48"/>
      <c r="B1135" s="54" t="s">
        <v>560</v>
      </c>
      <c r="C1135" s="49"/>
      <c r="D1135" s="355">
        <v>1</v>
      </c>
      <c r="E1135" s="355"/>
      <c r="F1135" s="355">
        <v>2</v>
      </c>
      <c r="G1135" s="355">
        <v>1.6</v>
      </c>
      <c r="H1135" s="355"/>
      <c r="I1135" s="355"/>
      <c r="J1135" s="110">
        <f t="shared" si="23"/>
        <v>8</v>
      </c>
    </row>
    <row r="1136" spans="1:10" ht="14.25">
      <c r="A1136" s="48"/>
      <c r="B1136" s="54" t="s">
        <v>561</v>
      </c>
      <c r="C1136" s="49"/>
      <c r="D1136" s="355">
        <v>1</v>
      </c>
      <c r="E1136" s="355"/>
      <c r="F1136" s="355">
        <v>1.35</v>
      </c>
      <c r="G1136" s="355">
        <v>1.6</v>
      </c>
      <c r="H1136" s="355"/>
      <c r="I1136" s="355"/>
      <c r="J1136" s="110">
        <f t="shared" si="23"/>
        <v>5.4</v>
      </c>
    </row>
    <row r="1137" spans="1:10" ht="14.25">
      <c r="A1137" s="48"/>
      <c r="B1137" s="54" t="s">
        <v>562</v>
      </c>
      <c r="C1137" s="49"/>
      <c r="D1137" s="355">
        <v>1</v>
      </c>
      <c r="E1137" s="355"/>
      <c r="F1137" s="355">
        <v>1.65</v>
      </c>
      <c r="G1137" s="355">
        <v>1.6</v>
      </c>
      <c r="H1137" s="355"/>
      <c r="I1137" s="355"/>
      <c r="J1137" s="110">
        <f t="shared" si="23"/>
        <v>6.6</v>
      </c>
    </row>
    <row r="1138" spans="1:10" ht="14.25">
      <c r="A1138" s="48"/>
      <c r="B1138" s="54" t="s">
        <v>563</v>
      </c>
      <c r="C1138" s="49"/>
      <c r="D1138" s="355">
        <v>7</v>
      </c>
      <c r="E1138" s="355"/>
      <c r="F1138" s="355">
        <v>1.5</v>
      </c>
      <c r="G1138" s="355">
        <v>1.1</v>
      </c>
      <c r="H1138" s="355"/>
      <c r="I1138" s="355"/>
      <c r="J1138" s="110">
        <f t="shared" si="23"/>
        <v>28.88</v>
      </c>
    </row>
    <row r="1139" spans="1:10" ht="14.25">
      <c r="A1139" s="48"/>
      <c r="B1139" s="54" t="s">
        <v>564</v>
      </c>
      <c r="C1139" s="49"/>
      <c r="D1139" s="355">
        <v>1</v>
      </c>
      <c r="E1139" s="355"/>
      <c r="F1139" s="355">
        <v>1</v>
      </c>
      <c r="G1139" s="355">
        <v>1</v>
      </c>
      <c r="H1139" s="355"/>
      <c r="I1139" s="355"/>
      <c r="J1139" s="110">
        <f t="shared" si="23"/>
        <v>2.5</v>
      </c>
    </row>
    <row r="1140" spans="1:10" ht="14.25">
      <c r="A1140" s="48"/>
      <c r="B1140" s="54"/>
      <c r="C1140" s="49"/>
      <c r="D1140" s="355"/>
      <c r="E1140" s="355"/>
      <c r="F1140" s="355"/>
      <c r="G1140" s="355"/>
      <c r="H1140" s="355"/>
      <c r="I1140" s="355"/>
      <c r="J1140" s="108"/>
    </row>
    <row r="1141" spans="1:10" ht="14.25">
      <c r="A1141" s="48"/>
      <c r="B1141" s="54"/>
      <c r="C1141" s="49"/>
      <c r="D1141" s="355"/>
      <c r="E1141" s="355"/>
      <c r="F1141" s="355"/>
      <c r="G1141" s="355"/>
      <c r="H1141" s="355"/>
      <c r="I1141" s="355"/>
      <c r="J1141" s="108"/>
    </row>
    <row r="1142" spans="1:10" ht="28.5">
      <c r="A1142" s="48"/>
      <c r="B1142" s="122" t="s">
        <v>838</v>
      </c>
      <c r="C1142" s="49"/>
      <c r="D1142" s="355"/>
      <c r="E1142" s="355"/>
      <c r="F1142" s="355"/>
      <c r="G1142" s="355"/>
      <c r="H1142" s="355"/>
      <c r="I1142" s="355"/>
      <c r="J1142" s="108"/>
    </row>
    <row r="1143" spans="1:10" ht="15" thickBot="1">
      <c r="A1143" s="548"/>
      <c r="B1143" s="558"/>
      <c r="C1143" s="555"/>
      <c r="D1143" s="556"/>
      <c r="E1143" s="556"/>
      <c r="F1143" s="556"/>
      <c r="G1143" s="556"/>
      <c r="H1143" s="556"/>
      <c r="I1143" s="556"/>
      <c r="J1143" s="557"/>
    </row>
    <row r="1144" spans="1:10" ht="14.25">
      <c r="A1144" s="562"/>
      <c r="B1144" s="563"/>
      <c r="C1144" s="564"/>
      <c r="D1144" s="565"/>
      <c r="E1144" s="565"/>
      <c r="F1144" s="565"/>
      <c r="G1144" s="565"/>
      <c r="H1144" s="565"/>
      <c r="I1144" s="566"/>
      <c r="J1144" s="567"/>
    </row>
    <row r="1145" spans="1:10" ht="15">
      <c r="A1145" s="526" t="s">
        <v>302</v>
      </c>
      <c r="B1145" s="528" t="s">
        <v>209</v>
      </c>
      <c r="C1145" s="338"/>
      <c r="D1145" s="377"/>
      <c r="E1145" s="355"/>
      <c r="F1145" s="355"/>
      <c r="G1145" s="355"/>
      <c r="H1145" s="355"/>
      <c r="I1145" s="355"/>
      <c r="J1145" s="108"/>
    </row>
    <row r="1146" spans="1:10" ht="15">
      <c r="A1146" s="526" t="s">
        <v>683</v>
      </c>
      <c r="B1146" s="519"/>
      <c r="C1146" s="520"/>
      <c r="D1146" s="521"/>
      <c r="E1146" s="522"/>
      <c r="F1146" s="522"/>
      <c r="G1146" s="522"/>
      <c r="H1146" s="522"/>
      <c r="I1146" s="522"/>
      <c r="J1146" s="523"/>
    </row>
    <row r="1147" spans="1:10" ht="42.75">
      <c r="A1147" s="527" t="s">
        <v>979</v>
      </c>
      <c r="B1147" s="335" t="s">
        <v>843</v>
      </c>
      <c r="C1147" s="336" t="s">
        <v>370</v>
      </c>
      <c r="D1147" s="352" t="s">
        <v>358</v>
      </c>
      <c r="E1147" s="352" t="s">
        <v>359</v>
      </c>
      <c r="F1147" s="352" t="s">
        <v>360</v>
      </c>
      <c r="G1147" s="352" t="s">
        <v>361</v>
      </c>
      <c r="H1147" s="352" t="s">
        <v>362</v>
      </c>
      <c r="I1147" s="352" t="s">
        <v>363</v>
      </c>
      <c r="J1147" s="92">
        <f>J1148</f>
        <v>85</v>
      </c>
    </row>
    <row r="1148" spans="1:10" ht="28.5">
      <c r="A1148" s="48"/>
      <c r="B1148" s="70" t="s">
        <v>844</v>
      </c>
      <c r="C1148" s="49"/>
      <c r="D1148" s="355"/>
      <c r="E1148" s="355">
        <v>85</v>
      </c>
      <c r="F1148" s="355"/>
      <c r="G1148" s="355"/>
      <c r="H1148" s="355"/>
      <c r="I1148" s="355"/>
      <c r="J1148" s="108">
        <f>E1148</f>
        <v>85</v>
      </c>
    </row>
    <row r="1149" spans="1:10" ht="14.25">
      <c r="A1149" s="48"/>
      <c r="B1149" s="54"/>
      <c r="C1149" s="49"/>
      <c r="D1149" s="355"/>
      <c r="E1149" s="355"/>
      <c r="F1149" s="355"/>
      <c r="G1149" s="355"/>
      <c r="H1149" s="355"/>
      <c r="I1149" s="355"/>
      <c r="J1149" s="108"/>
    </row>
    <row r="1150" spans="1:10" ht="14.25">
      <c r="A1150" s="58"/>
      <c r="B1150" s="52"/>
      <c r="C1150" s="59"/>
      <c r="D1150" s="353"/>
      <c r="E1150" s="353"/>
      <c r="F1150" s="353"/>
      <c r="G1150" s="353"/>
      <c r="H1150" s="353"/>
      <c r="I1150" s="354"/>
      <c r="J1150" s="111"/>
    </row>
    <row r="1151" spans="1:10" ht="42.75">
      <c r="A1151" s="527" t="s">
        <v>980</v>
      </c>
      <c r="B1151" s="335" t="s">
        <v>845</v>
      </c>
      <c r="C1151" s="336" t="s">
        <v>370</v>
      </c>
      <c r="D1151" s="352" t="s">
        <v>358</v>
      </c>
      <c r="E1151" s="352" t="s">
        <v>359</v>
      </c>
      <c r="F1151" s="352" t="s">
        <v>360</v>
      </c>
      <c r="G1151" s="352" t="s">
        <v>361</v>
      </c>
      <c r="H1151" s="352" t="s">
        <v>362</v>
      </c>
      <c r="I1151" s="352" t="s">
        <v>363</v>
      </c>
      <c r="J1151" s="92">
        <f>J1152</f>
        <v>85</v>
      </c>
    </row>
    <row r="1152" spans="1:10" ht="28.5">
      <c r="A1152" s="48"/>
      <c r="B1152" s="70" t="s">
        <v>844</v>
      </c>
      <c r="C1152" s="49"/>
      <c r="D1152" s="355"/>
      <c r="E1152" s="355">
        <v>85</v>
      </c>
      <c r="F1152" s="355"/>
      <c r="G1152" s="355"/>
      <c r="H1152" s="355"/>
      <c r="I1152" s="355"/>
      <c r="J1152" s="108">
        <f>E1152</f>
        <v>85</v>
      </c>
    </row>
    <row r="1153" spans="1:10" ht="14.25">
      <c r="A1153" s="48"/>
      <c r="B1153" s="54"/>
      <c r="C1153" s="49"/>
      <c r="D1153" s="355"/>
      <c r="E1153" s="355"/>
      <c r="F1153" s="355"/>
      <c r="G1153" s="355"/>
      <c r="H1153" s="355"/>
      <c r="I1153" s="355"/>
      <c r="J1153" s="108"/>
    </row>
    <row r="1154" spans="1:10" ht="14.25">
      <c r="A1154" s="58"/>
      <c r="B1154" s="52"/>
      <c r="C1154" s="59"/>
      <c r="D1154" s="353"/>
      <c r="E1154" s="353"/>
      <c r="F1154" s="353"/>
      <c r="G1154" s="353"/>
      <c r="H1154" s="353"/>
      <c r="I1154" s="354"/>
      <c r="J1154" s="111"/>
    </row>
    <row r="1155" spans="1:10" ht="17.25" customHeight="1">
      <c r="A1155" s="526" t="s">
        <v>682</v>
      </c>
      <c r="B1155" s="648" t="s">
        <v>983</v>
      </c>
      <c r="C1155" s="649"/>
      <c r="D1155" s="649"/>
      <c r="E1155" s="649"/>
      <c r="F1155" s="649"/>
      <c r="G1155" s="649"/>
      <c r="H1155" s="649"/>
      <c r="I1155" s="649"/>
      <c r="J1155" s="650"/>
    </row>
    <row r="1156" spans="1:10" ht="15">
      <c r="A1156" s="526"/>
      <c r="B1156" s="651" t="s">
        <v>981</v>
      </c>
      <c r="C1156" s="652"/>
      <c r="D1156" s="652"/>
      <c r="E1156" s="652"/>
      <c r="F1156" s="652"/>
      <c r="G1156" s="652"/>
      <c r="H1156" s="652"/>
      <c r="I1156" s="652"/>
      <c r="J1156" s="653"/>
    </row>
    <row r="1157" spans="1:10" ht="42.75">
      <c r="A1157" s="525" t="s">
        <v>988</v>
      </c>
      <c r="B1157" s="39" t="s">
        <v>446</v>
      </c>
      <c r="C1157" s="40" t="s">
        <v>371</v>
      </c>
      <c r="D1157" s="352" t="s">
        <v>358</v>
      </c>
      <c r="E1157" s="352" t="s">
        <v>359</v>
      </c>
      <c r="F1157" s="352" t="s">
        <v>360</v>
      </c>
      <c r="G1157" s="352" t="s">
        <v>361</v>
      </c>
      <c r="H1157" s="352" t="s">
        <v>362</v>
      </c>
      <c r="I1157" s="352" t="s">
        <v>363</v>
      </c>
      <c r="J1157" s="92">
        <f>SUM(J1158:J1163)</f>
        <v>14</v>
      </c>
    </row>
    <row r="1158" spans="1:10" ht="28.5">
      <c r="A1158" s="525"/>
      <c r="B1158" s="70" t="s">
        <v>447</v>
      </c>
      <c r="C1158" s="64"/>
      <c r="D1158" s="358"/>
      <c r="E1158" s="358"/>
      <c r="F1158" s="358"/>
      <c r="G1158" s="358"/>
      <c r="H1158" s="358" t="s">
        <v>815</v>
      </c>
      <c r="I1158" s="358"/>
      <c r="J1158" s="113"/>
    </row>
    <row r="1159" spans="1:10" ht="14.25">
      <c r="A1159" s="48"/>
      <c r="B1159" s="93" t="s">
        <v>984</v>
      </c>
      <c r="C1159" s="49"/>
      <c r="D1159" s="355"/>
      <c r="E1159" s="355"/>
      <c r="F1159" s="355"/>
      <c r="G1159" s="355"/>
      <c r="H1159" s="355"/>
      <c r="I1159" s="355"/>
      <c r="J1159" s="108"/>
    </row>
    <row r="1160" spans="1:10" ht="14.25">
      <c r="A1160" s="48"/>
      <c r="B1160" s="54" t="s">
        <v>987</v>
      </c>
      <c r="C1160" s="49"/>
      <c r="D1160" s="355">
        <v>5</v>
      </c>
      <c r="E1160" s="355"/>
      <c r="F1160" s="355"/>
      <c r="G1160" s="355">
        <v>5</v>
      </c>
      <c r="H1160" s="355">
        <f>3.1415*0.3^2</f>
        <v>0.28</v>
      </c>
      <c r="I1160" s="355"/>
      <c r="J1160" s="108">
        <f>D1160*G1160*H1160</f>
        <v>7</v>
      </c>
    </row>
    <row r="1161" spans="1:10" ht="14.25">
      <c r="A1161" s="48"/>
      <c r="B1161" s="93" t="s">
        <v>985</v>
      </c>
      <c r="C1161" s="49"/>
      <c r="D1161" s="355"/>
      <c r="E1161" s="355"/>
      <c r="F1161" s="355"/>
      <c r="G1161" s="355"/>
      <c r="H1161" s="355"/>
      <c r="I1161" s="355"/>
      <c r="J1161" s="108"/>
    </row>
    <row r="1162" spans="1:10" ht="14.25">
      <c r="A1162" s="48"/>
      <c r="B1162" s="54" t="s">
        <v>986</v>
      </c>
      <c r="C1162" s="49"/>
      <c r="D1162" s="355">
        <v>5</v>
      </c>
      <c r="E1162" s="355"/>
      <c r="F1162" s="355"/>
      <c r="G1162" s="355">
        <v>5</v>
      </c>
      <c r="H1162" s="355">
        <f>3.1415*0.3^2</f>
        <v>0.28</v>
      </c>
      <c r="I1162" s="355"/>
      <c r="J1162" s="108">
        <f>D1162*G1162*H1162</f>
        <v>7</v>
      </c>
    </row>
    <row r="1163" spans="1:10" ht="14.25">
      <c r="A1163" s="48"/>
      <c r="B1163" s="54"/>
      <c r="C1163" s="49"/>
      <c r="D1163" s="355"/>
      <c r="E1163" s="355"/>
      <c r="F1163" s="355"/>
      <c r="G1163" s="355"/>
      <c r="H1163" s="355"/>
      <c r="I1163" s="355"/>
      <c r="J1163" s="108"/>
    </row>
    <row r="1164" spans="1:10" ht="14.25">
      <c r="A1164" s="58"/>
      <c r="B1164" s="52"/>
      <c r="C1164" s="59"/>
      <c r="D1164" s="353"/>
      <c r="E1164" s="353"/>
      <c r="F1164" s="353"/>
      <c r="G1164" s="353"/>
      <c r="H1164" s="353"/>
      <c r="I1164" s="354"/>
      <c r="J1164" s="111"/>
    </row>
    <row r="1165" spans="1:10" ht="57">
      <c r="A1165" s="61" t="s">
        <v>989</v>
      </c>
      <c r="B1165" s="39" t="s">
        <v>422</v>
      </c>
      <c r="C1165" s="40" t="s">
        <v>366</v>
      </c>
      <c r="D1165" s="352" t="s">
        <v>358</v>
      </c>
      <c r="E1165" s="352" t="s">
        <v>359</v>
      </c>
      <c r="F1165" s="352" t="s">
        <v>360</v>
      </c>
      <c r="G1165" s="352" t="s">
        <v>361</v>
      </c>
      <c r="H1165" s="352" t="s">
        <v>362</v>
      </c>
      <c r="I1165" s="352" t="s">
        <v>363</v>
      </c>
      <c r="J1165" s="92">
        <f>SUM(J1167:J1170)</f>
        <v>45.98</v>
      </c>
    </row>
    <row r="1166" spans="1:10" ht="28.5">
      <c r="A1166" s="48"/>
      <c r="B1166" s="70" t="s">
        <v>447</v>
      </c>
      <c r="C1166" s="55"/>
      <c r="D1166" s="347"/>
      <c r="E1166" s="347"/>
      <c r="F1166" s="347"/>
      <c r="G1166" s="347"/>
      <c r="H1166" s="347"/>
      <c r="I1166" s="348"/>
      <c r="J1166" s="110"/>
    </row>
    <row r="1167" spans="1:10" ht="14.25">
      <c r="A1167" s="48"/>
      <c r="B1167" s="93" t="s">
        <v>984</v>
      </c>
      <c r="C1167" s="55"/>
      <c r="D1167" s="347"/>
      <c r="E1167" s="347"/>
      <c r="F1167" s="347"/>
      <c r="G1167" s="347"/>
      <c r="H1167" s="347"/>
      <c r="I1167" s="348"/>
      <c r="J1167" s="110"/>
    </row>
    <row r="1168" spans="1:10" ht="14.25">
      <c r="A1168" s="48"/>
      <c r="B1168" s="54" t="s">
        <v>994</v>
      </c>
      <c r="C1168" s="55"/>
      <c r="D1168" s="347"/>
      <c r="E1168" s="347"/>
      <c r="F1168" s="347"/>
      <c r="G1168" s="347"/>
      <c r="H1168" s="347"/>
      <c r="I1168" s="348"/>
      <c r="J1168" s="110">
        <v>22.99</v>
      </c>
    </row>
    <row r="1169" spans="1:10" ht="14.25">
      <c r="A1169" s="48"/>
      <c r="B1169" s="93" t="s">
        <v>985</v>
      </c>
      <c r="C1169" s="55"/>
      <c r="D1169" s="347"/>
      <c r="E1169" s="347"/>
      <c r="F1169" s="347"/>
      <c r="G1169" s="347"/>
      <c r="H1169" s="347"/>
      <c r="I1169" s="348"/>
      <c r="J1169" s="110"/>
    </row>
    <row r="1170" spans="1:10" ht="14.25">
      <c r="A1170" s="48"/>
      <c r="B1170" s="54" t="s">
        <v>997</v>
      </c>
      <c r="C1170" s="55"/>
      <c r="D1170" s="347"/>
      <c r="E1170" s="347"/>
      <c r="F1170" s="347"/>
      <c r="G1170" s="347"/>
      <c r="H1170" s="347"/>
      <c r="I1170" s="348"/>
      <c r="J1170" s="117">
        <v>22.99</v>
      </c>
    </row>
    <row r="1171" spans="1:10" ht="14.25">
      <c r="A1171" s="48"/>
      <c r="B1171" s="57"/>
      <c r="C1171" s="55"/>
      <c r="D1171" s="347"/>
      <c r="E1171" s="347"/>
      <c r="F1171" s="347"/>
      <c r="G1171" s="347"/>
      <c r="H1171" s="347"/>
      <c r="I1171" s="348"/>
      <c r="J1171" s="110"/>
    </row>
    <row r="1172" spans="1:10" ht="14.25">
      <c r="A1172" s="58"/>
      <c r="B1172" s="52"/>
      <c r="C1172" s="59"/>
      <c r="D1172" s="353"/>
      <c r="E1172" s="353"/>
      <c r="F1172" s="353"/>
      <c r="G1172" s="353"/>
      <c r="H1172" s="353"/>
      <c r="I1172" s="354"/>
      <c r="J1172" s="111"/>
    </row>
    <row r="1173" spans="1:10" ht="57">
      <c r="A1173" s="38" t="s">
        <v>990</v>
      </c>
      <c r="B1173" s="39" t="s">
        <v>993</v>
      </c>
      <c r="C1173" s="40" t="s">
        <v>371</v>
      </c>
      <c r="D1173" s="352" t="s">
        <v>358</v>
      </c>
      <c r="E1173" s="352" t="s">
        <v>359</v>
      </c>
      <c r="F1173" s="352" t="s">
        <v>360</v>
      </c>
      <c r="G1173" s="352" t="s">
        <v>361</v>
      </c>
      <c r="H1173" s="352" t="s">
        <v>362</v>
      </c>
      <c r="I1173" s="352" t="s">
        <v>363</v>
      </c>
      <c r="J1173" s="92">
        <f>SUM(J1175:J1181)</f>
        <v>28.43</v>
      </c>
    </row>
    <row r="1174" spans="1:10" ht="28.5">
      <c r="A1174" s="63"/>
      <c r="B1174" s="70" t="s">
        <v>447</v>
      </c>
      <c r="C1174" s="64"/>
      <c r="D1174" s="358"/>
      <c r="E1174" s="358"/>
      <c r="F1174" s="358"/>
      <c r="G1174" s="358"/>
      <c r="H1174" s="358"/>
      <c r="I1174" s="358"/>
      <c r="J1174" s="113"/>
    </row>
    <row r="1175" spans="1:10" ht="14.25">
      <c r="A1175" s="48"/>
      <c r="B1175" s="93" t="s">
        <v>984</v>
      </c>
      <c r="C1175" s="49"/>
      <c r="D1175" s="355"/>
      <c r="E1175" s="355"/>
      <c r="F1175" s="355"/>
      <c r="G1175" s="355"/>
      <c r="H1175" s="355"/>
      <c r="I1175" s="355"/>
      <c r="J1175" s="108"/>
    </row>
    <row r="1176" spans="1:10" ht="14.25">
      <c r="A1176" s="48"/>
      <c r="B1176" s="54" t="s">
        <v>987</v>
      </c>
      <c r="C1176" s="49"/>
      <c r="D1176" s="355"/>
      <c r="E1176" s="355"/>
      <c r="F1176" s="355"/>
      <c r="G1176" s="355"/>
      <c r="H1176" s="355"/>
      <c r="I1176" s="355"/>
      <c r="J1176" s="663">
        <v>14.94</v>
      </c>
    </row>
    <row r="1177" spans="1:10" ht="14.25">
      <c r="A1177" s="48"/>
      <c r="B1177" s="54" t="s">
        <v>994</v>
      </c>
      <c r="C1177" s="49"/>
      <c r="D1177" s="355"/>
      <c r="E1177" s="355"/>
      <c r="F1177" s="355"/>
      <c r="G1177" s="355"/>
      <c r="H1177" s="355"/>
      <c r="I1177" s="355"/>
      <c r="J1177" s="664"/>
    </row>
    <row r="1178" spans="1:10" ht="14.25">
      <c r="A1178" s="48"/>
      <c r="B1178" s="93" t="s">
        <v>985</v>
      </c>
      <c r="C1178" s="49"/>
      <c r="D1178" s="355"/>
      <c r="E1178" s="355"/>
      <c r="F1178" s="355"/>
      <c r="G1178" s="355"/>
      <c r="H1178" s="355"/>
      <c r="I1178" s="355"/>
      <c r="J1178" s="108"/>
    </row>
    <row r="1179" spans="1:10" ht="14.25">
      <c r="A1179" s="48"/>
      <c r="B1179" s="54" t="s">
        <v>986</v>
      </c>
      <c r="C1179" s="49"/>
      <c r="D1179" s="355"/>
      <c r="E1179" s="355"/>
      <c r="F1179" s="355"/>
      <c r="G1179" s="355"/>
      <c r="H1179" s="355"/>
      <c r="I1179" s="355"/>
      <c r="J1179" s="654">
        <v>13.49</v>
      </c>
    </row>
    <row r="1180" spans="1:10" ht="14.25">
      <c r="A1180" s="48"/>
      <c r="B1180" s="54" t="s">
        <v>997</v>
      </c>
      <c r="C1180" s="49"/>
      <c r="D1180" s="355"/>
      <c r="E1180" s="355"/>
      <c r="F1180" s="355"/>
      <c r="G1180" s="355"/>
      <c r="H1180" s="355"/>
      <c r="I1180" s="355"/>
      <c r="J1180" s="655"/>
    </row>
    <row r="1181" spans="1:10" ht="14.25">
      <c r="A1181" s="48"/>
      <c r="B1181" s="75"/>
      <c r="C1181" s="49"/>
      <c r="D1181" s="355"/>
      <c r="E1181" s="355"/>
      <c r="F1181" s="355"/>
      <c r="G1181" s="355"/>
      <c r="H1181" s="355"/>
      <c r="I1181" s="355"/>
      <c r="J1181" s="108"/>
    </row>
    <row r="1182" spans="1:10" ht="14.25">
      <c r="A1182" s="58"/>
      <c r="B1182" s="52"/>
      <c r="C1182" s="59"/>
      <c r="D1182" s="353"/>
      <c r="E1182" s="353"/>
      <c r="F1182" s="353"/>
      <c r="G1182" s="353"/>
      <c r="H1182" s="353"/>
      <c r="I1182" s="354"/>
      <c r="J1182" s="111"/>
    </row>
    <row r="1183" spans="1:10" ht="57">
      <c r="A1183" s="38" t="s">
        <v>991</v>
      </c>
      <c r="B1183" s="39" t="s">
        <v>436</v>
      </c>
      <c r="C1183" s="40" t="s">
        <v>371</v>
      </c>
      <c r="D1183" s="352" t="s">
        <v>358</v>
      </c>
      <c r="E1183" s="352" t="s">
        <v>359</v>
      </c>
      <c r="F1183" s="352" t="s">
        <v>360</v>
      </c>
      <c r="G1183" s="352" t="s">
        <v>361</v>
      </c>
      <c r="H1183" s="352" t="s">
        <v>362</v>
      </c>
      <c r="I1183" s="352" t="s">
        <v>363</v>
      </c>
      <c r="J1183" s="92">
        <f>SUM(J1185:J1190)</f>
        <v>0.54</v>
      </c>
    </row>
    <row r="1184" spans="1:10" ht="28.5">
      <c r="A1184" s="63"/>
      <c r="B1184" s="70" t="s">
        <v>447</v>
      </c>
      <c r="C1184" s="64"/>
      <c r="D1184" s="358"/>
      <c r="E1184" s="358"/>
      <c r="F1184" s="358"/>
      <c r="G1184" s="358"/>
      <c r="H1184" s="358"/>
      <c r="I1184" s="358"/>
      <c r="J1184" s="113"/>
    </row>
    <row r="1185" spans="1:10" ht="14.25">
      <c r="A1185" s="48"/>
      <c r="B1185" s="93" t="s">
        <v>984</v>
      </c>
      <c r="C1185" s="49"/>
      <c r="D1185" s="355"/>
      <c r="E1185" s="355"/>
      <c r="F1185" s="355"/>
      <c r="G1185" s="355"/>
      <c r="H1185" s="355"/>
      <c r="I1185" s="355"/>
      <c r="J1185" s="108"/>
    </row>
    <row r="1186" spans="1:10" ht="14.25">
      <c r="A1186" s="48"/>
      <c r="B1186" s="54" t="s">
        <v>987</v>
      </c>
      <c r="C1186" s="49"/>
      <c r="D1186" s="355"/>
      <c r="E1186" s="355"/>
      <c r="F1186" s="355"/>
      <c r="G1186" s="355"/>
      <c r="H1186" s="355"/>
      <c r="I1186" s="355"/>
      <c r="J1186" s="654">
        <v>0.27</v>
      </c>
    </row>
    <row r="1187" spans="1:10" ht="14.25">
      <c r="A1187" s="48"/>
      <c r="B1187" s="54" t="s">
        <v>994</v>
      </c>
      <c r="C1187" s="49"/>
      <c r="D1187" s="355"/>
      <c r="E1187" s="355"/>
      <c r="F1187" s="355"/>
      <c r="G1187" s="355"/>
      <c r="H1187" s="355"/>
      <c r="I1187" s="355"/>
      <c r="J1187" s="655"/>
    </row>
    <row r="1188" spans="1:10" ht="14.25">
      <c r="A1188" s="48"/>
      <c r="B1188" s="93" t="s">
        <v>985</v>
      </c>
      <c r="C1188" s="49"/>
      <c r="D1188" s="355"/>
      <c r="E1188" s="355"/>
      <c r="F1188" s="355"/>
      <c r="G1188" s="355"/>
      <c r="H1188" s="355"/>
      <c r="I1188" s="355"/>
      <c r="J1188" s="108"/>
    </row>
    <row r="1189" spans="1:10" ht="14.25">
      <c r="A1189" s="48"/>
      <c r="B1189" s="54" t="s">
        <v>986</v>
      </c>
      <c r="C1189" s="49"/>
      <c r="D1189" s="355"/>
      <c r="E1189" s="355"/>
      <c r="F1189" s="355"/>
      <c r="G1189" s="355"/>
      <c r="H1189" s="355"/>
      <c r="I1189" s="355"/>
      <c r="J1189" s="654">
        <v>0.27</v>
      </c>
    </row>
    <row r="1190" spans="1:10" ht="14.25">
      <c r="A1190" s="48"/>
      <c r="B1190" s="54" t="s">
        <v>997</v>
      </c>
      <c r="C1190" s="49"/>
      <c r="D1190" s="355"/>
      <c r="E1190" s="355"/>
      <c r="F1190" s="355"/>
      <c r="G1190" s="355"/>
      <c r="H1190" s="355"/>
      <c r="I1190" s="355"/>
      <c r="J1190" s="662"/>
    </row>
    <row r="1191" spans="1:10" ht="15" thickBot="1">
      <c r="A1191" s="88"/>
      <c r="B1191" s="89"/>
      <c r="C1191" s="90"/>
      <c r="D1191" s="380"/>
      <c r="E1191" s="380"/>
      <c r="F1191" s="380"/>
      <c r="G1191" s="380"/>
      <c r="H1191" s="380"/>
      <c r="I1191" s="381"/>
      <c r="J1191" s="120"/>
    </row>
    <row r="1192" spans="1:10" ht="42.75">
      <c r="A1192" s="589" t="s">
        <v>998</v>
      </c>
      <c r="B1192" s="590" t="s">
        <v>440</v>
      </c>
      <c r="C1192" s="336" t="s">
        <v>441</v>
      </c>
      <c r="D1192" s="546" t="s">
        <v>358</v>
      </c>
      <c r="E1192" s="546" t="s">
        <v>359</v>
      </c>
      <c r="F1192" s="546" t="s">
        <v>360</v>
      </c>
      <c r="G1192" s="546" t="s">
        <v>361</v>
      </c>
      <c r="H1192" s="546" t="s">
        <v>362</v>
      </c>
      <c r="I1192" s="546" t="s">
        <v>363</v>
      </c>
      <c r="J1192" s="547">
        <f>SUM(J1195:J1200)</f>
        <v>94</v>
      </c>
    </row>
    <row r="1193" spans="1:10" ht="28.5">
      <c r="A1193" s="48"/>
      <c r="B1193" s="70" t="s">
        <v>447</v>
      </c>
      <c r="C1193" s="50"/>
      <c r="D1193" s="355"/>
      <c r="E1193" s="355"/>
      <c r="F1193" s="355"/>
      <c r="G1193" s="355"/>
      <c r="H1193" s="355"/>
      <c r="I1193" s="355"/>
      <c r="J1193" s="108"/>
    </row>
    <row r="1194" spans="1:10" ht="14.25">
      <c r="A1194" s="48"/>
      <c r="B1194" s="93" t="s">
        <v>984</v>
      </c>
      <c r="C1194" s="50"/>
      <c r="D1194" s="355"/>
      <c r="E1194" s="355"/>
      <c r="F1194" s="355"/>
      <c r="G1194" s="355"/>
      <c r="H1194" s="355"/>
      <c r="I1194" s="355"/>
      <c r="J1194" s="108"/>
    </row>
    <row r="1195" spans="1:10" ht="14.25">
      <c r="A1195" s="48"/>
      <c r="B1195" s="54" t="s">
        <v>987</v>
      </c>
      <c r="C1195" s="50"/>
      <c r="D1195" s="355"/>
      <c r="E1195" s="355"/>
      <c r="F1195" s="355"/>
      <c r="G1195" s="355"/>
      <c r="H1195" s="355"/>
      <c r="I1195" s="355"/>
      <c r="J1195" s="654">
        <v>62.7</v>
      </c>
    </row>
    <row r="1196" spans="1:10" ht="14.25">
      <c r="A1196" s="48"/>
      <c r="B1196" s="54" t="s">
        <v>994</v>
      </c>
      <c r="C1196" s="50"/>
      <c r="D1196" s="355"/>
      <c r="E1196" s="355"/>
      <c r="F1196" s="355"/>
      <c r="G1196" s="355"/>
      <c r="H1196" s="355"/>
      <c r="I1196" s="355"/>
      <c r="J1196" s="655"/>
    </row>
    <row r="1197" spans="1:10" ht="14.25">
      <c r="A1197" s="48"/>
      <c r="B1197" s="93" t="s">
        <v>985</v>
      </c>
      <c r="C1197" s="50"/>
      <c r="D1197" s="355"/>
      <c r="E1197" s="355"/>
      <c r="F1197" s="355"/>
      <c r="G1197" s="355"/>
      <c r="H1197" s="355"/>
      <c r="I1197" s="355"/>
      <c r="J1197" s="108"/>
    </row>
    <row r="1198" spans="1:10" ht="14.25">
      <c r="A1198" s="48"/>
      <c r="B1198" s="54" t="s">
        <v>986</v>
      </c>
      <c r="C1198" s="50"/>
      <c r="D1198" s="355"/>
      <c r="E1198" s="355"/>
      <c r="F1198" s="355"/>
      <c r="G1198" s="355"/>
      <c r="H1198" s="355"/>
      <c r="I1198" s="355"/>
      <c r="J1198" s="654">
        <v>31.3</v>
      </c>
    </row>
    <row r="1199" spans="1:10" ht="14.25">
      <c r="A1199" s="48"/>
      <c r="B1199" s="54" t="s">
        <v>997</v>
      </c>
      <c r="C1199" s="50"/>
      <c r="D1199" s="355"/>
      <c r="E1199" s="355"/>
      <c r="F1199" s="355"/>
      <c r="G1199" s="355"/>
      <c r="H1199" s="355"/>
      <c r="I1199" s="355"/>
      <c r="J1199" s="655"/>
    </row>
    <row r="1200" spans="1:10" ht="14.25">
      <c r="A1200" s="48"/>
      <c r="B1200" s="77"/>
      <c r="C1200" s="50"/>
      <c r="D1200" s="355"/>
      <c r="E1200" s="355"/>
      <c r="F1200" s="355"/>
      <c r="G1200" s="355"/>
      <c r="H1200" s="355"/>
      <c r="I1200" s="355"/>
      <c r="J1200" s="108"/>
    </row>
    <row r="1201" spans="1:10" ht="14.25">
      <c r="A1201" s="58"/>
      <c r="B1201" s="52"/>
      <c r="C1201" s="59"/>
      <c r="D1201" s="353"/>
      <c r="E1201" s="353"/>
      <c r="F1201" s="353"/>
      <c r="G1201" s="353"/>
      <c r="H1201" s="353"/>
      <c r="I1201" s="354"/>
      <c r="J1201" s="111"/>
    </row>
    <row r="1202" spans="1:10" ht="42.75">
      <c r="A1202" s="38" t="s">
        <v>999</v>
      </c>
      <c r="B1202" s="39" t="s">
        <v>1000</v>
      </c>
      <c r="C1202" s="40" t="s">
        <v>441</v>
      </c>
      <c r="D1202" s="352" t="s">
        <v>358</v>
      </c>
      <c r="E1202" s="352" t="s">
        <v>359</v>
      </c>
      <c r="F1202" s="352" t="s">
        <v>360</v>
      </c>
      <c r="G1202" s="352" t="s">
        <v>361</v>
      </c>
      <c r="H1202" s="352" t="s">
        <v>362</v>
      </c>
      <c r="I1202" s="352" t="s">
        <v>363</v>
      </c>
      <c r="J1202" s="92">
        <f>SUM(J1205:J1210)</f>
        <v>177</v>
      </c>
    </row>
    <row r="1203" spans="1:10" ht="28.5">
      <c r="A1203" s="48"/>
      <c r="B1203" s="70" t="s">
        <v>447</v>
      </c>
      <c r="C1203" s="50"/>
      <c r="D1203" s="355"/>
      <c r="E1203" s="355"/>
      <c r="F1203" s="355"/>
      <c r="G1203" s="355"/>
      <c r="H1203" s="355"/>
      <c r="I1203" s="355"/>
      <c r="J1203" s="108"/>
    </row>
    <row r="1204" spans="1:10" ht="14.25">
      <c r="A1204" s="48"/>
      <c r="B1204" s="93" t="s">
        <v>984</v>
      </c>
      <c r="C1204" s="50"/>
      <c r="D1204" s="355"/>
      <c r="E1204" s="355"/>
      <c r="F1204" s="355"/>
      <c r="G1204" s="355"/>
      <c r="H1204" s="355"/>
      <c r="I1204" s="355"/>
      <c r="J1204" s="108"/>
    </row>
    <row r="1205" spans="1:10" ht="14.25">
      <c r="A1205" s="48"/>
      <c r="B1205" s="54" t="s">
        <v>987</v>
      </c>
      <c r="C1205" s="50"/>
      <c r="D1205" s="355"/>
      <c r="E1205" s="355"/>
      <c r="F1205" s="355"/>
      <c r="G1205" s="355"/>
      <c r="H1205" s="355"/>
      <c r="I1205" s="355"/>
      <c r="J1205" s="654">
        <v>88.5</v>
      </c>
    </row>
    <row r="1206" spans="1:10" ht="14.25">
      <c r="A1206" s="48"/>
      <c r="B1206" s="54" t="s">
        <v>994</v>
      </c>
      <c r="C1206" s="50"/>
      <c r="D1206" s="355"/>
      <c r="E1206" s="355"/>
      <c r="F1206" s="355"/>
      <c r="G1206" s="355"/>
      <c r="H1206" s="355"/>
      <c r="I1206" s="355"/>
      <c r="J1206" s="655"/>
    </row>
    <row r="1207" spans="1:10" ht="14.25">
      <c r="A1207" s="48"/>
      <c r="B1207" s="93" t="s">
        <v>985</v>
      </c>
      <c r="C1207" s="50"/>
      <c r="D1207" s="355"/>
      <c r="E1207" s="355"/>
      <c r="F1207" s="355"/>
      <c r="G1207" s="355"/>
      <c r="H1207" s="355"/>
      <c r="I1207" s="355"/>
      <c r="J1207" s="108"/>
    </row>
    <row r="1208" spans="1:10" ht="14.25">
      <c r="A1208" s="48"/>
      <c r="B1208" s="54" t="s">
        <v>986</v>
      </c>
      <c r="C1208" s="50"/>
      <c r="D1208" s="355"/>
      <c r="E1208" s="355"/>
      <c r="F1208" s="355"/>
      <c r="G1208" s="355"/>
      <c r="H1208" s="355"/>
      <c r="I1208" s="355"/>
      <c r="J1208" s="654">
        <v>88.5</v>
      </c>
    </row>
    <row r="1209" spans="1:10" ht="14.25">
      <c r="A1209" s="48"/>
      <c r="B1209" s="54" t="s">
        <v>997</v>
      </c>
      <c r="C1209" s="50"/>
      <c r="D1209" s="355"/>
      <c r="E1209" s="355"/>
      <c r="F1209" s="355"/>
      <c r="G1209" s="355"/>
      <c r="H1209" s="355"/>
      <c r="I1209" s="355"/>
      <c r="J1209" s="655"/>
    </row>
    <row r="1210" spans="1:10" ht="14.25">
      <c r="A1210" s="48"/>
      <c r="B1210" s="77"/>
      <c r="C1210" s="50"/>
      <c r="D1210" s="355"/>
      <c r="E1210" s="355"/>
      <c r="F1210" s="355"/>
      <c r="G1210" s="355"/>
      <c r="H1210" s="355"/>
      <c r="I1210" s="355"/>
      <c r="J1210" s="108"/>
    </row>
    <row r="1211" spans="1:10" ht="14.25">
      <c r="A1211" s="58"/>
      <c r="B1211" s="52"/>
      <c r="C1211" s="59"/>
      <c r="D1211" s="353"/>
      <c r="E1211" s="353"/>
      <c r="F1211" s="353"/>
      <c r="G1211" s="353"/>
      <c r="H1211" s="353"/>
      <c r="I1211" s="354"/>
      <c r="J1211" s="111"/>
    </row>
    <row r="1212" spans="1:10" ht="42.75">
      <c r="A1212" s="61" t="s">
        <v>1001</v>
      </c>
      <c r="B1212" s="39" t="s">
        <v>442</v>
      </c>
      <c r="C1212" s="40" t="s">
        <v>441</v>
      </c>
      <c r="D1212" s="352" t="s">
        <v>358</v>
      </c>
      <c r="E1212" s="352" t="s">
        <v>359</v>
      </c>
      <c r="F1212" s="352" t="s">
        <v>360</v>
      </c>
      <c r="G1212" s="352" t="s">
        <v>361</v>
      </c>
      <c r="H1212" s="352" t="s">
        <v>362</v>
      </c>
      <c r="I1212" s="352" t="s">
        <v>363</v>
      </c>
      <c r="J1212" s="92">
        <f>SUM(J1214:J1220)</f>
        <v>48.2</v>
      </c>
    </row>
    <row r="1213" spans="1:10" ht="28.5">
      <c r="A1213" s="48"/>
      <c r="B1213" s="70" t="s">
        <v>447</v>
      </c>
      <c r="C1213" s="55"/>
      <c r="D1213" s="347"/>
      <c r="E1213" s="347"/>
      <c r="F1213" s="347"/>
      <c r="G1213" s="347"/>
      <c r="H1213" s="347"/>
      <c r="I1213" s="348"/>
      <c r="J1213" s="110"/>
    </row>
    <row r="1214" spans="1:10" ht="14.25">
      <c r="A1214" s="48"/>
      <c r="B1214" s="93" t="s">
        <v>984</v>
      </c>
      <c r="C1214" s="55"/>
      <c r="D1214" s="347"/>
      <c r="E1214" s="347"/>
      <c r="F1214" s="347"/>
      <c r="G1214" s="347"/>
      <c r="H1214" s="347"/>
      <c r="I1214" s="348"/>
      <c r="J1214" s="110"/>
    </row>
    <row r="1215" spans="1:10" ht="14.25">
      <c r="A1215" s="48"/>
      <c r="B1215" s="54" t="s">
        <v>987</v>
      </c>
      <c r="C1215" s="55"/>
      <c r="D1215" s="347"/>
      <c r="E1215" s="347"/>
      <c r="F1215" s="347"/>
      <c r="G1215" s="347"/>
      <c r="H1215" s="347"/>
      <c r="I1215" s="348"/>
      <c r="J1215" s="654">
        <v>15.6</v>
      </c>
    </row>
    <row r="1216" spans="1:10" ht="14.25">
      <c r="A1216" s="48"/>
      <c r="B1216" s="54" t="s">
        <v>994</v>
      </c>
      <c r="C1216" s="55"/>
      <c r="D1216" s="347"/>
      <c r="E1216" s="347"/>
      <c r="F1216" s="347"/>
      <c r="G1216" s="347"/>
      <c r="H1216" s="347"/>
      <c r="I1216" s="348"/>
      <c r="J1216" s="662"/>
    </row>
    <row r="1217" spans="1:10" ht="14.25">
      <c r="A1217" s="48"/>
      <c r="B1217" s="93" t="s">
        <v>985</v>
      </c>
      <c r="C1217" s="55"/>
      <c r="D1217" s="347"/>
      <c r="E1217" s="347"/>
      <c r="F1217" s="347"/>
      <c r="G1217" s="347"/>
      <c r="H1217" s="347"/>
      <c r="I1217" s="348"/>
      <c r="J1217" s="110"/>
    </row>
    <row r="1218" spans="1:10" ht="14.25">
      <c r="A1218" s="48"/>
      <c r="B1218" s="54" t="s">
        <v>986</v>
      </c>
      <c r="C1218" s="55"/>
      <c r="D1218" s="347"/>
      <c r="E1218" s="347"/>
      <c r="F1218" s="347"/>
      <c r="G1218" s="347"/>
      <c r="H1218" s="347"/>
      <c r="I1218" s="348"/>
      <c r="J1218" s="654">
        <v>32.6</v>
      </c>
    </row>
    <row r="1219" spans="1:10" ht="14.25">
      <c r="A1219" s="48"/>
      <c r="B1219" s="54" t="s">
        <v>997</v>
      </c>
      <c r="C1219" s="55"/>
      <c r="D1219" s="347"/>
      <c r="E1219" s="347"/>
      <c r="F1219" s="347"/>
      <c r="G1219" s="347"/>
      <c r="H1219" s="347"/>
      <c r="I1219" s="348"/>
      <c r="J1219" s="662"/>
    </row>
    <row r="1220" spans="1:10" ht="14.25">
      <c r="A1220" s="48"/>
      <c r="B1220" s="54"/>
      <c r="C1220" s="55"/>
      <c r="D1220" s="347"/>
      <c r="E1220" s="347"/>
      <c r="F1220" s="347"/>
      <c r="G1220" s="347"/>
      <c r="H1220" s="347"/>
      <c r="I1220" s="348"/>
      <c r="J1220" s="110"/>
    </row>
    <row r="1221" spans="1:10" ht="14.25">
      <c r="A1221" s="58"/>
      <c r="B1221" s="52"/>
      <c r="C1221" s="59"/>
      <c r="D1221" s="353"/>
      <c r="E1221" s="353"/>
      <c r="F1221" s="353"/>
      <c r="G1221" s="353"/>
      <c r="H1221" s="353"/>
      <c r="I1221" s="354"/>
      <c r="J1221" s="111"/>
    </row>
    <row r="1222" spans="1:10" ht="23.25" customHeight="1">
      <c r="A1222" s="526"/>
      <c r="B1222" s="651" t="s">
        <v>982</v>
      </c>
      <c r="C1222" s="652"/>
      <c r="D1222" s="652"/>
      <c r="E1222" s="652"/>
      <c r="F1222" s="652"/>
      <c r="G1222" s="652"/>
      <c r="H1222" s="652"/>
      <c r="I1222" s="652"/>
      <c r="J1222" s="653"/>
    </row>
    <row r="1223" spans="1:10" ht="57">
      <c r="A1223" s="61" t="s">
        <v>1003</v>
      </c>
      <c r="B1223" s="39" t="s">
        <v>422</v>
      </c>
      <c r="C1223" s="40" t="s">
        <v>366</v>
      </c>
      <c r="D1223" s="352" t="s">
        <v>358</v>
      </c>
      <c r="E1223" s="352" t="s">
        <v>359</v>
      </c>
      <c r="F1223" s="352" t="s">
        <v>360</v>
      </c>
      <c r="G1223" s="352" t="s">
        <v>361</v>
      </c>
      <c r="H1223" s="352" t="s">
        <v>362</v>
      </c>
      <c r="I1223" s="352" t="s">
        <v>363</v>
      </c>
      <c r="J1223" s="92">
        <f>SUM(J1225:J1235)</f>
        <v>251.25</v>
      </c>
    </row>
    <row r="1224" spans="1:10" ht="28.5">
      <c r="A1224" s="63"/>
      <c r="B1224" s="70" t="s">
        <v>447</v>
      </c>
      <c r="C1224" s="64"/>
      <c r="D1224" s="358"/>
      <c r="E1224" s="358"/>
      <c r="F1224" s="358"/>
      <c r="G1224" s="358"/>
      <c r="H1224" s="358"/>
      <c r="I1224" s="358"/>
      <c r="J1224" s="113"/>
    </row>
    <row r="1225" spans="1:10" ht="14.25">
      <c r="A1225" s="48"/>
      <c r="B1225" s="93" t="s">
        <v>984</v>
      </c>
      <c r="C1225" s="55"/>
      <c r="D1225" s="348"/>
      <c r="E1225" s="348"/>
      <c r="F1225" s="348"/>
      <c r="G1225" s="348"/>
      <c r="H1225" s="348"/>
      <c r="I1225" s="348"/>
      <c r="J1225" s="110"/>
    </row>
    <row r="1226" spans="1:10" ht="14.25">
      <c r="A1226" s="48"/>
      <c r="B1226" s="54" t="s">
        <v>1004</v>
      </c>
      <c r="C1226" s="55"/>
      <c r="D1226" s="348"/>
      <c r="E1226" s="348"/>
      <c r="F1226" s="348"/>
      <c r="G1226" s="348"/>
      <c r="H1226" s="348"/>
      <c r="I1226" s="348"/>
      <c r="J1226" s="110">
        <v>56.03</v>
      </c>
    </row>
    <row r="1227" spans="1:10" ht="14.25">
      <c r="A1227" s="48"/>
      <c r="B1227" s="54" t="s">
        <v>1005</v>
      </c>
      <c r="C1227" s="55"/>
      <c r="D1227" s="348"/>
      <c r="E1227" s="348"/>
      <c r="F1227" s="348"/>
      <c r="G1227" s="348"/>
      <c r="H1227" s="348"/>
      <c r="I1227" s="348"/>
      <c r="J1227" s="110">
        <v>93.85</v>
      </c>
    </row>
    <row r="1228" spans="1:10" ht="14.25">
      <c r="A1228" s="48"/>
      <c r="B1228" s="54" t="s">
        <v>996</v>
      </c>
      <c r="C1228" s="55"/>
      <c r="D1228" s="347"/>
      <c r="E1228" s="347"/>
      <c r="F1228" s="347"/>
      <c r="G1228" s="347"/>
      <c r="H1228" s="347"/>
      <c r="I1228" s="348"/>
      <c r="J1228" s="108">
        <v>7.52</v>
      </c>
    </row>
    <row r="1229" spans="1:10" ht="14.25">
      <c r="A1229" s="48"/>
      <c r="B1229" s="54" t="s">
        <v>995</v>
      </c>
      <c r="C1229" s="55"/>
      <c r="D1229" s="347"/>
      <c r="E1229" s="347"/>
      <c r="F1229" s="347"/>
      <c r="G1229" s="347"/>
      <c r="H1229" s="347"/>
      <c r="I1229" s="348"/>
      <c r="J1229" s="108">
        <v>2.35</v>
      </c>
    </row>
    <row r="1230" spans="1:10" ht="14.25">
      <c r="A1230" s="48"/>
      <c r="B1230" s="93" t="s">
        <v>985</v>
      </c>
      <c r="C1230" s="55"/>
      <c r="D1230" s="348"/>
      <c r="E1230" s="348"/>
      <c r="F1230" s="348"/>
      <c r="G1230" s="348"/>
      <c r="H1230" s="348"/>
      <c r="I1230" s="348"/>
      <c r="J1230" s="110"/>
    </row>
    <row r="1231" spans="1:10" ht="14.25">
      <c r="A1231" s="48"/>
      <c r="B1231" s="54" t="s">
        <v>1006</v>
      </c>
      <c r="C1231" s="55"/>
      <c r="D1231" s="348"/>
      <c r="E1231" s="348"/>
      <c r="F1231" s="348"/>
      <c r="G1231" s="348"/>
      <c r="H1231" s="348"/>
      <c r="I1231" s="348"/>
      <c r="J1231" s="110">
        <v>30.98</v>
      </c>
    </row>
    <row r="1232" spans="1:10" ht="14.25">
      <c r="A1232" s="48"/>
      <c r="B1232" s="54" t="s">
        <v>1007</v>
      </c>
      <c r="C1232" s="55"/>
      <c r="D1232" s="348"/>
      <c r="E1232" s="348"/>
      <c r="F1232" s="348"/>
      <c r="G1232" s="348"/>
      <c r="H1232" s="348"/>
      <c r="I1232" s="348"/>
      <c r="J1232" s="110">
        <v>7.52</v>
      </c>
    </row>
    <row r="1233" spans="1:10" ht="14.25">
      <c r="A1233" s="48"/>
      <c r="B1233" s="54" t="s">
        <v>1008</v>
      </c>
      <c r="C1233" s="55"/>
      <c r="D1233" s="348"/>
      <c r="E1233" s="348"/>
      <c r="F1233" s="348"/>
      <c r="G1233" s="348"/>
      <c r="H1233" s="348"/>
      <c r="I1233" s="348"/>
      <c r="J1233" s="110">
        <v>50.65</v>
      </c>
    </row>
    <row r="1234" spans="1:10" ht="14.25">
      <c r="A1234" s="48"/>
      <c r="B1234" s="54" t="s">
        <v>1009</v>
      </c>
      <c r="C1234" s="55"/>
      <c r="D1234" s="348"/>
      <c r="E1234" s="348"/>
      <c r="F1234" s="348"/>
      <c r="G1234" s="348"/>
      <c r="H1234" s="348"/>
      <c r="I1234" s="348"/>
      <c r="J1234" s="110">
        <v>2.35</v>
      </c>
    </row>
    <row r="1235" spans="1:10" ht="14.25">
      <c r="A1235" s="48"/>
      <c r="B1235" s="54"/>
      <c r="C1235" s="55"/>
      <c r="D1235" s="348"/>
      <c r="E1235" s="348"/>
      <c r="F1235" s="348"/>
      <c r="G1235" s="348"/>
      <c r="H1235" s="348"/>
      <c r="I1235" s="348"/>
      <c r="J1235" s="110"/>
    </row>
    <row r="1236" spans="1:10" ht="14.25">
      <c r="A1236" s="58"/>
      <c r="B1236" s="52"/>
      <c r="C1236" s="59"/>
      <c r="D1236" s="353"/>
      <c r="E1236" s="353"/>
      <c r="F1236" s="353"/>
      <c r="G1236" s="353"/>
      <c r="H1236" s="353"/>
      <c r="I1236" s="354"/>
      <c r="J1236" s="111"/>
    </row>
    <row r="1237" spans="1:10" ht="42.75">
      <c r="A1237" s="61" t="s">
        <v>1010</v>
      </c>
      <c r="B1237" s="39" t="s">
        <v>493</v>
      </c>
      <c r="C1237" s="40" t="s">
        <v>371</v>
      </c>
      <c r="D1237" s="352" t="s">
        <v>358</v>
      </c>
      <c r="E1237" s="352" t="s">
        <v>359</v>
      </c>
      <c r="F1237" s="352" t="s">
        <v>372</v>
      </c>
      <c r="G1237" s="352" t="s">
        <v>361</v>
      </c>
      <c r="H1237" s="352" t="s">
        <v>362</v>
      </c>
      <c r="I1237" s="352" t="s">
        <v>363</v>
      </c>
      <c r="J1237" s="92">
        <f>SUM(J1238:J1249)</f>
        <v>23.66</v>
      </c>
    </row>
    <row r="1238" spans="1:10" ht="28.5">
      <c r="A1238" s="78"/>
      <c r="B1238" s="70" t="s">
        <v>447</v>
      </c>
      <c r="C1238" s="50"/>
      <c r="D1238" s="355"/>
      <c r="E1238" s="355"/>
      <c r="F1238" s="355"/>
      <c r="G1238" s="355"/>
      <c r="H1238" s="355"/>
      <c r="I1238" s="355"/>
      <c r="J1238" s="108"/>
    </row>
    <row r="1239" spans="1:10" ht="14.25">
      <c r="A1239" s="48"/>
      <c r="B1239" s="93" t="s">
        <v>984</v>
      </c>
      <c r="C1239" s="49"/>
      <c r="D1239" s="355"/>
      <c r="E1239" s="355"/>
      <c r="F1239" s="355"/>
      <c r="G1239" s="355"/>
      <c r="H1239" s="355"/>
      <c r="I1239" s="355"/>
      <c r="J1239" s="108"/>
    </row>
    <row r="1240" spans="1:10" ht="14.25">
      <c r="A1240" s="48"/>
      <c r="B1240" s="54" t="s">
        <v>1004</v>
      </c>
      <c r="C1240" s="49"/>
      <c r="D1240" s="355"/>
      <c r="E1240" s="355"/>
      <c r="F1240" s="355"/>
      <c r="G1240" s="355"/>
      <c r="H1240" s="355"/>
      <c r="I1240" s="355"/>
      <c r="J1240" s="108">
        <v>3.76</v>
      </c>
    </row>
    <row r="1241" spans="1:10" ht="14.25">
      <c r="A1241" s="48"/>
      <c r="B1241" s="54" t="s">
        <v>1005</v>
      </c>
      <c r="C1241" s="49"/>
      <c r="D1241" s="355"/>
      <c r="E1241" s="355"/>
      <c r="F1241" s="355"/>
      <c r="G1241" s="355"/>
      <c r="H1241" s="355"/>
      <c r="I1241" s="355"/>
      <c r="J1241" s="108">
        <v>10.5</v>
      </c>
    </row>
    <row r="1242" spans="1:10" ht="14.25">
      <c r="A1242" s="48"/>
      <c r="B1242" s="54" t="s">
        <v>996</v>
      </c>
      <c r="C1242" s="49"/>
      <c r="D1242" s="355"/>
      <c r="E1242" s="355"/>
      <c r="F1242" s="355"/>
      <c r="G1242" s="355"/>
      <c r="H1242" s="355"/>
      <c r="I1242" s="355"/>
      <c r="J1242" s="108">
        <v>0.63</v>
      </c>
    </row>
    <row r="1243" spans="1:10" ht="14.25">
      <c r="A1243" s="48"/>
      <c r="B1243" s="54" t="s">
        <v>995</v>
      </c>
      <c r="C1243" s="49"/>
      <c r="D1243" s="355"/>
      <c r="E1243" s="355"/>
      <c r="F1243" s="355"/>
      <c r="G1243" s="355"/>
      <c r="H1243" s="355"/>
      <c r="I1243" s="355"/>
      <c r="J1243" s="108">
        <v>0.17</v>
      </c>
    </row>
    <row r="1244" spans="1:10" ht="14.25">
      <c r="A1244" s="48"/>
      <c r="B1244" s="93" t="s">
        <v>985</v>
      </c>
      <c r="C1244" s="49"/>
      <c r="D1244" s="355"/>
      <c r="E1244" s="355"/>
      <c r="F1244" s="355"/>
      <c r="G1244" s="355"/>
      <c r="H1244" s="355"/>
      <c r="I1244" s="355"/>
      <c r="J1244" s="108"/>
    </row>
    <row r="1245" spans="1:10" ht="14.25">
      <c r="A1245" s="48"/>
      <c r="B1245" s="54" t="s">
        <v>1006</v>
      </c>
      <c r="C1245" s="49"/>
      <c r="D1245" s="355"/>
      <c r="E1245" s="355"/>
      <c r="F1245" s="355"/>
      <c r="G1245" s="355"/>
      <c r="H1245" s="355"/>
      <c r="I1245" s="355"/>
      <c r="J1245" s="108">
        <v>2.05</v>
      </c>
    </row>
    <row r="1246" spans="1:10" ht="15" thickBot="1">
      <c r="A1246" s="548"/>
      <c r="B1246" s="558" t="s">
        <v>1007</v>
      </c>
      <c r="C1246" s="555"/>
      <c r="D1246" s="556"/>
      <c r="E1246" s="556"/>
      <c r="F1246" s="556"/>
      <c r="G1246" s="556"/>
      <c r="H1246" s="556"/>
      <c r="I1246" s="556"/>
      <c r="J1246" s="557">
        <v>0.63</v>
      </c>
    </row>
    <row r="1247" spans="1:10" ht="14.25">
      <c r="A1247" s="48"/>
      <c r="B1247" s="42" t="s">
        <v>1008</v>
      </c>
      <c r="C1247" s="49"/>
      <c r="D1247" s="355"/>
      <c r="E1247" s="355"/>
      <c r="F1247" s="355"/>
      <c r="G1247" s="355"/>
      <c r="H1247" s="355"/>
      <c r="I1247" s="355"/>
      <c r="J1247" s="108">
        <v>5.75</v>
      </c>
    </row>
    <row r="1248" spans="1:10" ht="14.25">
      <c r="A1248" s="48"/>
      <c r="B1248" s="54" t="s">
        <v>1009</v>
      </c>
      <c r="C1248" s="49"/>
      <c r="D1248" s="355"/>
      <c r="E1248" s="355"/>
      <c r="F1248" s="355"/>
      <c r="G1248" s="355"/>
      <c r="H1248" s="355"/>
      <c r="I1248" s="355"/>
      <c r="J1248" s="108">
        <v>0.17</v>
      </c>
    </row>
    <row r="1249" spans="1:10" ht="14.25">
      <c r="A1249" s="48"/>
      <c r="B1249" s="54"/>
      <c r="C1249" s="49"/>
      <c r="D1249" s="355"/>
      <c r="E1249" s="355"/>
      <c r="F1249" s="355"/>
      <c r="G1249" s="355"/>
      <c r="H1249" s="355"/>
      <c r="I1249" s="355"/>
      <c r="J1249" s="108"/>
    </row>
    <row r="1250" spans="1:10" ht="14.25">
      <c r="A1250" s="58"/>
      <c r="B1250" s="52"/>
      <c r="C1250" s="59"/>
      <c r="D1250" s="353"/>
      <c r="E1250" s="353"/>
      <c r="F1250" s="353"/>
      <c r="G1250" s="353"/>
      <c r="H1250" s="353"/>
      <c r="I1250" s="354"/>
      <c r="J1250" s="111"/>
    </row>
    <row r="1251" spans="1:10" ht="42.75">
      <c r="A1251" s="61" t="s">
        <v>1011</v>
      </c>
      <c r="B1251" s="39" t="s">
        <v>440</v>
      </c>
      <c r="C1251" s="40" t="s">
        <v>441</v>
      </c>
      <c r="D1251" s="352" t="s">
        <v>358</v>
      </c>
      <c r="E1251" s="352" t="s">
        <v>359</v>
      </c>
      <c r="F1251" s="352" t="s">
        <v>372</v>
      </c>
      <c r="G1251" s="352" t="s">
        <v>361</v>
      </c>
      <c r="H1251" s="352" t="s">
        <v>362</v>
      </c>
      <c r="I1251" s="352" t="s">
        <v>363</v>
      </c>
      <c r="J1251" s="96">
        <f>SUM(J1253:J1263)</f>
        <v>2105.9</v>
      </c>
    </row>
    <row r="1252" spans="1:10" ht="28.5">
      <c r="A1252" s="63"/>
      <c r="B1252" s="70" t="s">
        <v>447</v>
      </c>
      <c r="C1252" s="64"/>
      <c r="D1252" s="358"/>
      <c r="E1252" s="358"/>
      <c r="F1252" s="358"/>
      <c r="G1252" s="358"/>
      <c r="H1252" s="358"/>
      <c r="I1252" s="358"/>
      <c r="J1252" s="113"/>
    </row>
    <row r="1253" spans="1:10" ht="14.25">
      <c r="A1253" s="48"/>
      <c r="B1253" s="93" t="s">
        <v>984</v>
      </c>
      <c r="C1253" s="49"/>
      <c r="D1253" s="355"/>
      <c r="E1253" s="355"/>
      <c r="F1253" s="355"/>
      <c r="G1253" s="355"/>
      <c r="H1253" s="355"/>
      <c r="I1253" s="355"/>
      <c r="J1253" s="108"/>
    </row>
    <row r="1254" spans="1:10" ht="14.25">
      <c r="A1254" s="48"/>
      <c r="B1254" s="54" t="s">
        <v>1004</v>
      </c>
      <c r="C1254" s="49"/>
      <c r="D1254" s="355"/>
      <c r="E1254" s="355"/>
      <c r="F1254" s="355"/>
      <c r="G1254" s="355"/>
      <c r="H1254" s="355"/>
      <c r="I1254" s="355"/>
      <c r="J1254" s="108">
        <v>169.9</v>
      </c>
    </row>
    <row r="1255" spans="1:10" ht="14.25">
      <c r="A1255" s="48"/>
      <c r="B1255" s="54" t="s">
        <v>1005</v>
      </c>
      <c r="C1255" s="49"/>
      <c r="D1255" s="355"/>
      <c r="E1255" s="355"/>
      <c r="F1255" s="355"/>
      <c r="G1255" s="355"/>
      <c r="H1255" s="355"/>
      <c r="I1255" s="355"/>
      <c r="J1255" s="108">
        <v>1130.1</v>
      </c>
    </row>
    <row r="1256" spans="1:10" ht="14.25">
      <c r="A1256" s="48"/>
      <c r="B1256" s="54" t="s">
        <v>996</v>
      </c>
      <c r="C1256" s="50"/>
      <c r="D1256" s="355"/>
      <c r="E1256" s="355"/>
      <c r="F1256" s="355"/>
      <c r="G1256" s="355"/>
      <c r="H1256" s="355"/>
      <c r="I1256" s="355"/>
      <c r="J1256" s="108">
        <v>19</v>
      </c>
    </row>
    <row r="1257" spans="1:10" ht="14.25">
      <c r="A1257" s="48"/>
      <c r="B1257" s="54" t="s">
        <v>995</v>
      </c>
      <c r="C1257" s="50"/>
      <c r="D1257" s="355"/>
      <c r="E1257" s="355"/>
      <c r="F1257" s="355"/>
      <c r="G1257" s="355"/>
      <c r="H1257" s="355"/>
      <c r="I1257" s="355"/>
      <c r="J1257" s="108">
        <v>6.3</v>
      </c>
    </row>
    <row r="1258" spans="1:10" ht="14.25">
      <c r="A1258" s="48"/>
      <c r="B1258" s="93" t="s">
        <v>985</v>
      </c>
      <c r="C1258" s="50"/>
      <c r="D1258" s="355"/>
      <c r="E1258" s="355"/>
      <c r="F1258" s="355"/>
      <c r="G1258" s="355"/>
      <c r="H1258" s="355"/>
      <c r="I1258" s="355"/>
      <c r="J1258" s="108"/>
    </row>
    <row r="1259" spans="1:10" ht="14.25">
      <c r="A1259" s="48"/>
      <c r="B1259" s="54" t="s">
        <v>1006</v>
      </c>
      <c r="C1259" s="50"/>
      <c r="D1259" s="355"/>
      <c r="E1259" s="355"/>
      <c r="F1259" s="355"/>
      <c r="G1259" s="355"/>
      <c r="H1259" s="355"/>
      <c r="I1259" s="355"/>
      <c r="J1259" s="108">
        <v>96.7</v>
      </c>
    </row>
    <row r="1260" spans="1:10" ht="14.25">
      <c r="A1260" s="48"/>
      <c r="B1260" s="54" t="s">
        <v>1007</v>
      </c>
      <c r="C1260" s="50"/>
      <c r="D1260" s="355"/>
      <c r="E1260" s="355"/>
      <c r="F1260" s="355"/>
      <c r="G1260" s="355"/>
      <c r="H1260" s="355"/>
      <c r="I1260" s="355"/>
      <c r="J1260" s="108">
        <v>19</v>
      </c>
    </row>
    <row r="1261" spans="1:10" ht="14.25">
      <c r="A1261" s="48"/>
      <c r="B1261" s="54" t="s">
        <v>1008</v>
      </c>
      <c r="C1261" s="50"/>
      <c r="D1261" s="355"/>
      <c r="E1261" s="355"/>
      <c r="F1261" s="355"/>
      <c r="G1261" s="355"/>
      <c r="H1261" s="355"/>
      <c r="I1261" s="355"/>
      <c r="J1261" s="108">
        <v>658.6</v>
      </c>
    </row>
    <row r="1262" spans="1:10" ht="14.25">
      <c r="A1262" s="48"/>
      <c r="B1262" s="54" t="s">
        <v>1009</v>
      </c>
      <c r="C1262" s="50"/>
      <c r="D1262" s="355"/>
      <c r="E1262" s="355"/>
      <c r="F1262" s="355"/>
      <c r="G1262" s="355"/>
      <c r="H1262" s="355"/>
      <c r="I1262" s="355"/>
      <c r="J1262" s="108">
        <v>6.3</v>
      </c>
    </row>
    <row r="1263" spans="1:10" ht="14.25">
      <c r="A1263" s="48"/>
      <c r="B1263" s="75"/>
      <c r="C1263" s="50"/>
      <c r="D1263" s="355"/>
      <c r="E1263" s="355"/>
      <c r="F1263" s="355"/>
      <c r="G1263" s="355"/>
      <c r="H1263" s="355"/>
      <c r="I1263" s="355"/>
      <c r="J1263" s="108"/>
    </row>
    <row r="1264" spans="1:10" ht="14.25">
      <c r="A1264" s="52"/>
      <c r="B1264" s="59"/>
      <c r="C1264" s="353"/>
      <c r="D1264" s="353"/>
      <c r="E1264" s="353"/>
      <c r="F1264" s="353"/>
      <c r="G1264" s="353"/>
      <c r="H1264" s="354"/>
      <c r="I1264" s="111"/>
      <c r="J1264" s="111"/>
    </row>
    <row r="1265" spans="1:10" ht="42.75">
      <c r="A1265" s="61" t="s">
        <v>1012</v>
      </c>
      <c r="B1265" s="39" t="s">
        <v>1000</v>
      </c>
      <c r="C1265" s="40" t="s">
        <v>441</v>
      </c>
      <c r="D1265" s="352" t="s">
        <v>358</v>
      </c>
      <c r="E1265" s="352" t="s">
        <v>359</v>
      </c>
      <c r="F1265" s="352" t="s">
        <v>372</v>
      </c>
      <c r="G1265" s="352" t="s">
        <v>361</v>
      </c>
      <c r="H1265" s="352" t="s">
        <v>362</v>
      </c>
      <c r="I1265" s="352" t="s">
        <v>363</v>
      </c>
      <c r="J1265" s="96">
        <f>SUM(J1267:J1270)</f>
        <v>222.8</v>
      </c>
    </row>
    <row r="1266" spans="1:10" ht="28.5">
      <c r="A1266" s="63"/>
      <c r="B1266" s="70" t="s">
        <v>447</v>
      </c>
      <c r="C1266" s="64"/>
      <c r="D1266" s="358"/>
      <c r="E1266" s="358"/>
      <c r="F1266" s="358"/>
      <c r="G1266" s="358"/>
      <c r="H1266" s="358"/>
      <c r="I1266" s="358"/>
      <c r="J1266" s="113"/>
    </row>
    <row r="1267" spans="1:10" ht="14.25">
      <c r="A1267" s="48"/>
      <c r="B1267" s="93" t="s">
        <v>984</v>
      </c>
      <c r="C1267" s="49"/>
      <c r="D1267" s="355"/>
      <c r="E1267" s="355"/>
      <c r="F1267" s="355"/>
      <c r="G1267" s="355"/>
      <c r="H1267" s="355"/>
      <c r="I1267" s="355"/>
      <c r="J1267" s="108"/>
    </row>
    <row r="1268" spans="1:10" ht="14.25">
      <c r="A1268" s="48"/>
      <c r="B1268" s="54" t="s">
        <v>1005</v>
      </c>
      <c r="C1268" s="49"/>
      <c r="D1268" s="355"/>
      <c r="E1268" s="355"/>
      <c r="F1268" s="355"/>
      <c r="G1268" s="355"/>
      <c r="H1268" s="355"/>
      <c r="I1268" s="355"/>
      <c r="J1268" s="108">
        <v>134.3</v>
      </c>
    </row>
    <row r="1269" spans="1:10" ht="14.25">
      <c r="A1269" s="48"/>
      <c r="B1269" s="93" t="s">
        <v>985</v>
      </c>
      <c r="C1269" s="50"/>
      <c r="D1269" s="355"/>
      <c r="E1269" s="355"/>
      <c r="F1269" s="355"/>
      <c r="G1269" s="355"/>
      <c r="H1269" s="355"/>
      <c r="I1269" s="355"/>
      <c r="J1269" s="108"/>
    </row>
    <row r="1270" spans="1:10" ht="14.25">
      <c r="A1270" s="48"/>
      <c r="B1270" s="54" t="s">
        <v>1008</v>
      </c>
      <c r="C1270" s="50"/>
      <c r="D1270" s="355"/>
      <c r="E1270" s="355"/>
      <c r="F1270" s="355"/>
      <c r="G1270" s="355"/>
      <c r="H1270" s="355"/>
      <c r="I1270" s="355"/>
      <c r="J1270" s="108">
        <v>88.5</v>
      </c>
    </row>
    <row r="1271" spans="1:10" ht="14.25">
      <c r="A1271" s="48"/>
      <c r="B1271" s="79"/>
      <c r="C1271" s="71"/>
      <c r="D1271" s="360"/>
      <c r="E1271" s="360"/>
      <c r="F1271" s="360"/>
      <c r="G1271" s="360"/>
      <c r="H1271" s="360"/>
      <c r="I1271" s="361"/>
      <c r="J1271" s="117"/>
    </row>
    <row r="1272" spans="1:10" ht="14.25">
      <c r="A1272" s="58"/>
      <c r="B1272" s="52"/>
      <c r="C1272" s="59"/>
      <c r="D1272" s="353"/>
      <c r="E1272" s="353"/>
      <c r="F1272" s="353"/>
      <c r="G1272" s="353"/>
      <c r="H1272" s="353"/>
      <c r="I1272" s="354"/>
      <c r="J1272" s="111"/>
    </row>
    <row r="1273" spans="1:10" ht="42.75">
      <c r="A1273" s="61" t="s">
        <v>1013</v>
      </c>
      <c r="B1273" s="39" t="s">
        <v>442</v>
      </c>
      <c r="C1273" s="40" t="s">
        <v>441</v>
      </c>
      <c r="D1273" s="352" t="s">
        <v>358</v>
      </c>
      <c r="E1273" s="352" t="s">
        <v>359</v>
      </c>
      <c r="F1273" s="352" t="s">
        <v>360</v>
      </c>
      <c r="G1273" s="352" t="s">
        <v>361</v>
      </c>
      <c r="H1273" s="352" t="s">
        <v>362</v>
      </c>
      <c r="I1273" s="352" t="s">
        <v>363</v>
      </c>
      <c r="J1273" s="96">
        <f>SUM(J1275:J1284)</f>
        <v>190.2</v>
      </c>
    </row>
    <row r="1274" spans="1:10" ht="28.5">
      <c r="A1274" s="63"/>
      <c r="B1274" s="70" t="s">
        <v>447</v>
      </c>
      <c r="C1274" s="64"/>
      <c r="D1274" s="358"/>
      <c r="E1274" s="358"/>
      <c r="F1274" s="358"/>
      <c r="G1274" s="358"/>
      <c r="H1274" s="358"/>
      <c r="I1274" s="358"/>
      <c r="J1274" s="113"/>
    </row>
    <row r="1275" spans="1:10" ht="14.25">
      <c r="A1275" s="48"/>
      <c r="B1275" s="93" t="s">
        <v>984</v>
      </c>
      <c r="C1275" s="49"/>
      <c r="D1275" s="355"/>
      <c r="E1275" s="355"/>
      <c r="F1275" s="355"/>
      <c r="G1275" s="355"/>
      <c r="H1275" s="355"/>
      <c r="I1275" s="355"/>
      <c r="J1275" s="108"/>
    </row>
    <row r="1276" spans="1:10" ht="14.25">
      <c r="A1276" s="48"/>
      <c r="B1276" s="54" t="s">
        <v>1004</v>
      </c>
      <c r="C1276" s="49"/>
      <c r="D1276" s="355"/>
      <c r="E1276" s="355"/>
      <c r="F1276" s="355"/>
      <c r="G1276" s="355"/>
      <c r="H1276" s="355"/>
      <c r="I1276" s="355"/>
      <c r="J1276" s="108">
        <v>80.4</v>
      </c>
    </row>
    <row r="1277" spans="1:10" ht="14.25">
      <c r="A1277" s="48"/>
      <c r="B1277" s="54" t="s">
        <v>1005</v>
      </c>
      <c r="C1277" s="49"/>
      <c r="D1277" s="355"/>
      <c r="E1277" s="355"/>
      <c r="F1277" s="355"/>
      <c r="G1277" s="355"/>
      <c r="H1277" s="355"/>
      <c r="I1277" s="355"/>
      <c r="J1277" s="108">
        <v>28.2</v>
      </c>
    </row>
    <row r="1278" spans="1:10" ht="14.25">
      <c r="A1278" s="48"/>
      <c r="B1278" s="54" t="s">
        <v>996</v>
      </c>
      <c r="C1278" s="55"/>
      <c r="D1278" s="347"/>
      <c r="E1278" s="347"/>
      <c r="F1278" s="347"/>
      <c r="G1278" s="347"/>
      <c r="H1278" s="347"/>
      <c r="I1278" s="348"/>
      <c r="J1278" s="110">
        <v>5.2</v>
      </c>
    </row>
    <row r="1279" spans="1:10" ht="14.25">
      <c r="A1279" s="48"/>
      <c r="B1279" s="54" t="s">
        <v>995</v>
      </c>
      <c r="C1279" s="55"/>
      <c r="D1279" s="347"/>
      <c r="E1279" s="347"/>
      <c r="F1279" s="347"/>
      <c r="G1279" s="347"/>
      <c r="H1279" s="347"/>
      <c r="I1279" s="348"/>
      <c r="J1279" s="110">
        <v>4.1</v>
      </c>
    </row>
    <row r="1280" spans="1:10" ht="14.25">
      <c r="A1280" s="48"/>
      <c r="B1280" s="93" t="s">
        <v>985</v>
      </c>
      <c r="C1280" s="55"/>
      <c r="D1280" s="348"/>
      <c r="E1280" s="348"/>
      <c r="F1280" s="348"/>
      <c r="G1280" s="348"/>
      <c r="H1280" s="348"/>
      <c r="I1280" s="348"/>
      <c r="J1280" s="110"/>
    </row>
    <row r="1281" spans="1:10" ht="14.25">
      <c r="A1281" s="48"/>
      <c r="B1281" s="54" t="s">
        <v>1006</v>
      </c>
      <c r="C1281" s="55"/>
      <c r="D1281" s="348"/>
      <c r="E1281" s="348"/>
      <c r="F1281" s="348"/>
      <c r="G1281" s="348"/>
      <c r="H1281" s="348"/>
      <c r="I1281" s="348"/>
      <c r="J1281" s="110">
        <v>45.1</v>
      </c>
    </row>
    <row r="1282" spans="1:10" ht="14.25">
      <c r="A1282" s="48"/>
      <c r="B1282" s="54" t="s">
        <v>1007</v>
      </c>
      <c r="C1282" s="55"/>
      <c r="D1282" s="348"/>
      <c r="E1282" s="348"/>
      <c r="F1282" s="348"/>
      <c r="G1282" s="348"/>
      <c r="H1282" s="348"/>
      <c r="I1282" s="348"/>
      <c r="J1282" s="110">
        <v>5.2</v>
      </c>
    </row>
    <row r="1283" spans="1:10" ht="14.25">
      <c r="A1283" s="48"/>
      <c r="B1283" s="54" t="s">
        <v>1008</v>
      </c>
      <c r="C1283" s="55"/>
      <c r="D1283" s="348"/>
      <c r="E1283" s="348"/>
      <c r="F1283" s="348"/>
      <c r="G1283" s="348"/>
      <c r="H1283" s="348"/>
      <c r="I1283" s="348"/>
      <c r="J1283" s="110">
        <v>17.9</v>
      </c>
    </row>
    <row r="1284" spans="1:10" ht="14.25">
      <c r="A1284" s="48"/>
      <c r="B1284" s="54" t="s">
        <v>1009</v>
      </c>
      <c r="C1284" s="55"/>
      <c r="D1284" s="348"/>
      <c r="E1284" s="348"/>
      <c r="F1284" s="348"/>
      <c r="G1284" s="348"/>
      <c r="H1284" s="348"/>
      <c r="I1284" s="348"/>
      <c r="J1284" s="110">
        <v>4.1</v>
      </c>
    </row>
    <row r="1285" spans="1:10" ht="14.25">
      <c r="A1285" s="48"/>
      <c r="B1285" s="80"/>
      <c r="C1285" s="84"/>
      <c r="D1285" s="350"/>
      <c r="E1285" s="350"/>
      <c r="F1285" s="350"/>
      <c r="G1285" s="350"/>
      <c r="H1285" s="350"/>
      <c r="I1285" s="350"/>
      <c r="J1285" s="118"/>
    </row>
    <row r="1286" spans="1:10" ht="14.25">
      <c r="A1286" s="58"/>
      <c r="B1286" s="52"/>
      <c r="C1286" s="59"/>
      <c r="D1286" s="353"/>
      <c r="E1286" s="353"/>
      <c r="F1286" s="353"/>
      <c r="G1286" s="353"/>
      <c r="H1286" s="353"/>
      <c r="I1286" s="354"/>
      <c r="J1286" s="111"/>
    </row>
    <row r="1287" spans="1:10" ht="15" customHeight="1">
      <c r="A1287" s="58"/>
      <c r="B1287" s="52"/>
      <c r="C1287" s="59"/>
      <c r="D1287" s="353"/>
      <c r="E1287" s="353"/>
      <c r="F1287" s="353"/>
      <c r="G1287" s="353"/>
      <c r="H1287" s="353"/>
      <c r="I1287" s="354"/>
      <c r="J1287" s="111"/>
    </row>
    <row r="1288" spans="1:10" ht="21" customHeight="1">
      <c r="A1288" s="526" t="s">
        <v>303</v>
      </c>
      <c r="B1288" s="528" t="s">
        <v>29</v>
      </c>
      <c r="C1288" s="338"/>
      <c r="D1288" s="377"/>
      <c r="E1288" s="355"/>
      <c r="F1288" s="355"/>
      <c r="G1288" s="355"/>
      <c r="H1288" s="355"/>
      <c r="I1288" s="355"/>
      <c r="J1288" s="108"/>
    </row>
    <row r="1289" spans="1:10" ht="16.5" customHeight="1">
      <c r="A1289" s="527" t="s">
        <v>780</v>
      </c>
      <c r="B1289" s="335" t="s">
        <v>846</v>
      </c>
      <c r="C1289" s="336" t="s">
        <v>366</v>
      </c>
      <c r="D1289" s="352" t="s">
        <v>358</v>
      </c>
      <c r="E1289" s="352" t="s">
        <v>359</v>
      </c>
      <c r="F1289" s="352" t="s">
        <v>360</v>
      </c>
      <c r="G1289" s="352" t="s">
        <v>361</v>
      </c>
      <c r="H1289" s="352" t="s">
        <v>362</v>
      </c>
      <c r="I1289" s="352" t="s">
        <v>363</v>
      </c>
      <c r="J1289" s="92">
        <f>J1290</f>
        <v>972.65</v>
      </c>
    </row>
    <row r="1290" spans="1:10" ht="30" customHeight="1">
      <c r="A1290" s="48"/>
      <c r="B1290" s="70" t="s">
        <v>847</v>
      </c>
      <c r="C1290" s="49"/>
      <c r="D1290" s="355"/>
      <c r="E1290" s="355"/>
      <c r="F1290" s="355"/>
      <c r="G1290" s="355"/>
      <c r="H1290" s="355">
        <v>972.65</v>
      </c>
      <c r="I1290" s="355"/>
      <c r="J1290" s="108">
        <f>H1290</f>
        <v>972.65</v>
      </c>
    </row>
    <row r="1291" spans="1:10" ht="21" customHeight="1">
      <c r="A1291" s="48"/>
      <c r="B1291" s="54"/>
      <c r="C1291" s="49"/>
      <c r="D1291" s="355"/>
      <c r="E1291" s="355"/>
      <c r="F1291" s="355"/>
      <c r="G1291" s="355"/>
      <c r="H1291" s="355"/>
      <c r="I1291" s="355"/>
      <c r="J1291" s="108"/>
    </row>
    <row r="1292" spans="1:10" ht="21" customHeight="1" thickBot="1">
      <c r="A1292" s="88"/>
      <c r="B1292" s="89"/>
      <c r="C1292" s="90"/>
      <c r="D1292" s="380"/>
      <c r="E1292" s="380"/>
      <c r="F1292" s="380"/>
      <c r="G1292" s="380"/>
      <c r="H1292" s="380"/>
      <c r="I1292" s="381"/>
      <c r="J1292" s="120"/>
    </row>
  </sheetData>
  <sheetProtection/>
  <mergeCells count="23">
    <mergeCell ref="J1218:J1219"/>
    <mergeCell ref="J1176:J1177"/>
    <mergeCell ref="J1179:J1180"/>
    <mergeCell ref="J1186:J1187"/>
    <mergeCell ref="J1189:J1190"/>
    <mergeCell ref="B1155:J1155"/>
    <mergeCell ref="B1156:J1156"/>
    <mergeCell ref="J1205:J1206"/>
    <mergeCell ref="B1222:J1222"/>
    <mergeCell ref="B12:J12"/>
    <mergeCell ref="B17:J17"/>
    <mergeCell ref="J1208:J1209"/>
    <mergeCell ref="J1195:J1196"/>
    <mergeCell ref="J1198:J1199"/>
    <mergeCell ref="J1215:J1216"/>
    <mergeCell ref="M583:Q583"/>
    <mergeCell ref="A71:A84"/>
    <mergeCell ref="A1:J1"/>
    <mergeCell ref="A2:J2"/>
    <mergeCell ref="A3:J3"/>
    <mergeCell ref="A4:J4"/>
    <mergeCell ref="A5:J5"/>
    <mergeCell ref="B7:J7"/>
  </mergeCells>
  <printOptions horizontalCentered="1"/>
  <pageMargins left="0.5905511811023623" right="0.1968503937007874" top="0.7874015748031497" bottom="0.7874015748031497" header="0.31496062992125984" footer="0.31496062992125984"/>
  <pageSetup fitToHeight="100" horizontalDpi="600" verticalDpi="600" orientation="portrait" paperSize="9" scale="63" r:id="rId3"/>
  <headerFooter>
    <oddFooter>&amp;L&amp;G&amp;CAvenida Getúlio Vargas, 1.710 – 7° andar, Bairro Savassi – Belo Horizonte-MG. CEP:30112-021&amp;R&amp;P</oddFooter>
  </headerFooter>
  <rowBreaks count="20" manualBreakCount="20">
    <brk id="68" max="9" man="1"/>
    <brk id="124" max="9" man="1"/>
    <brk id="175" max="9" man="1"/>
    <brk id="228" max="9" man="1"/>
    <brk id="292" max="9" man="1"/>
    <brk id="354" max="9" man="1"/>
    <brk id="421" max="9" man="1"/>
    <brk id="485" max="9" man="1"/>
    <brk id="538" max="9" man="1"/>
    <brk id="594" max="9" man="1"/>
    <brk id="660" max="9" man="1"/>
    <brk id="722" max="9" man="1"/>
    <brk id="783" max="9" man="1"/>
    <brk id="825" max="9" man="1"/>
    <brk id="916" max="9" man="1"/>
    <brk id="1013" max="9" man="1"/>
    <brk id="1077" max="9" man="1"/>
    <brk id="1143" max="9" man="1"/>
    <brk id="1191" max="9" man="1"/>
    <brk id="1246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workbookViewId="0" topLeftCell="A14">
      <selection activeCell="H35" sqref="H35"/>
    </sheetView>
  </sheetViews>
  <sheetFormatPr defaultColWidth="9.00390625" defaultRowHeight="21" customHeight="1"/>
  <cols>
    <col min="1" max="1" width="13.125" style="0" customWidth="1"/>
    <col min="2" max="2" width="32.375" style="0" customWidth="1"/>
    <col min="3" max="3" width="9.375" style="0" customWidth="1"/>
    <col min="4" max="4" width="5.875" style="0" customWidth="1"/>
  </cols>
  <sheetData>
    <row r="1" spans="1:10" ht="40.5" customHeight="1">
      <c r="A1" s="639" t="s">
        <v>354</v>
      </c>
      <c r="B1" s="640"/>
      <c r="C1" s="640"/>
      <c r="D1" s="640"/>
      <c r="E1" s="640"/>
      <c r="F1" s="640"/>
      <c r="G1" s="640"/>
      <c r="H1" s="640"/>
      <c r="I1" s="640"/>
      <c r="J1" s="506"/>
    </row>
    <row r="2" spans="1:10" ht="14.25">
      <c r="A2" s="642" t="s">
        <v>377</v>
      </c>
      <c r="B2" s="643"/>
      <c r="C2" s="643"/>
      <c r="D2" s="643"/>
      <c r="E2" s="643"/>
      <c r="F2" s="643"/>
      <c r="G2" s="643"/>
      <c r="H2" s="643"/>
      <c r="I2" s="643"/>
      <c r="J2" s="507"/>
    </row>
    <row r="3" spans="1:10" ht="14.25">
      <c r="A3" s="642" t="s">
        <v>657</v>
      </c>
      <c r="B3" s="643"/>
      <c r="C3" s="643"/>
      <c r="D3" s="643"/>
      <c r="E3" s="643"/>
      <c r="F3" s="643"/>
      <c r="G3" s="643"/>
      <c r="H3" s="643"/>
      <c r="I3" s="643"/>
      <c r="J3" s="507"/>
    </row>
    <row r="4" spans="1:10" ht="15" thickBot="1">
      <c r="A4" s="674"/>
      <c r="B4" s="675"/>
      <c r="C4" s="675"/>
      <c r="D4" s="675"/>
      <c r="E4" s="675"/>
      <c r="F4" s="675"/>
      <c r="G4" s="675"/>
      <c r="H4" s="675"/>
      <c r="I4" s="675"/>
      <c r="J4" s="508"/>
    </row>
    <row r="5" spans="1:10" ht="15.75">
      <c r="A5" s="669" t="s">
        <v>853</v>
      </c>
      <c r="B5" s="670"/>
      <c r="C5" s="670"/>
      <c r="D5" s="670"/>
      <c r="E5" s="496"/>
      <c r="F5" s="496"/>
      <c r="G5" s="496"/>
      <c r="H5" s="496"/>
      <c r="I5" s="496"/>
      <c r="J5" s="507"/>
    </row>
    <row r="6" spans="1:10" ht="14.25">
      <c r="A6" s="591"/>
      <c r="B6" s="407"/>
      <c r="C6" s="407"/>
      <c r="D6" s="407"/>
      <c r="E6" s="496"/>
      <c r="F6" s="496"/>
      <c r="G6" s="496"/>
      <c r="H6" s="496"/>
      <c r="I6" s="496"/>
      <c r="J6" s="507"/>
    </row>
    <row r="7" spans="1:10" ht="14.25">
      <c r="A7" s="592" t="s">
        <v>854</v>
      </c>
      <c r="B7" s="671" t="s">
        <v>855</v>
      </c>
      <c r="C7" s="671"/>
      <c r="D7" s="671"/>
      <c r="E7" s="496"/>
      <c r="F7" s="496"/>
      <c r="G7" s="496"/>
      <c r="H7" s="496"/>
      <c r="I7" s="496"/>
      <c r="J7" s="507"/>
    </row>
    <row r="8" spans="1:10" ht="24.75" customHeight="1">
      <c r="A8" s="592" t="s">
        <v>856</v>
      </c>
      <c r="B8" s="671" t="s">
        <v>878</v>
      </c>
      <c r="C8" s="671"/>
      <c r="D8" s="671"/>
      <c r="E8" s="496"/>
      <c r="F8" s="496"/>
      <c r="G8" s="496"/>
      <c r="H8" s="496"/>
      <c r="I8" s="496"/>
      <c r="J8" s="507"/>
    </row>
    <row r="9" spans="1:10" ht="14.25">
      <c r="A9" s="592" t="s">
        <v>857</v>
      </c>
      <c r="B9" s="408"/>
      <c r="C9" s="408"/>
      <c r="D9" s="408"/>
      <c r="E9" s="496"/>
      <c r="F9" s="496"/>
      <c r="G9" s="496"/>
      <c r="H9" s="496"/>
      <c r="I9" s="496"/>
      <c r="J9" s="507"/>
    </row>
    <row r="10" spans="1:10" ht="14.25">
      <c r="A10" s="593"/>
      <c r="B10" s="409"/>
      <c r="C10" s="594"/>
      <c r="D10" s="595"/>
      <c r="E10" s="496"/>
      <c r="F10" s="496"/>
      <c r="G10" s="496"/>
      <c r="H10" s="496"/>
      <c r="I10" s="496"/>
      <c r="J10" s="507"/>
    </row>
    <row r="11" spans="1:10" ht="14.25">
      <c r="A11" s="672" t="s">
        <v>858</v>
      </c>
      <c r="B11" s="673"/>
      <c r="C11" s="673"/>
      <c r="D11" s="673"/>
      <c r="E11" s="496"/>
      <c r="F11" s="496"/>
      <c r="G11" s="496"/>
      <c r="H11" s="496"/>
      <c r="I11" s="496"/>
      <c r="J11" s="507"/>
    </row>
    <row r="12" spans="1:10" ht="14.25">
      <c r="A12" s="598"/>
      <c r="B12" s="599"/>
      <c r="C12" s="600"/>
      <c r="D12" s="601"/>
      <c r="E12" s="496"/>
      <c r="F12" s="496"/>
      <c r="G12" s="496"/>
      <c r="H12" s="496"/>
      <c r="I12" s="496"/>
      <c r="J12" s="507"/>
    </row>
    <row r="13" spans="1:10" ht="14.25">
      <c r="A13" s="602"/>
      <c r="B13" s="603" t="s">
        <v>859</v>
      </c>
      <c r="C13" s="600"/>
      <c r="D13" s="601"/>
      <c r="E13" s="496"/>
      <c r="F13" s="496"/>
      <c r="G13" s="496"/>
      <c r="H13" s="496"/>
      <c r="I13" s="496"/>
      <c r="J13" s="507"/>
    </row>
    <row r="14" spans="1:10" ht="14.25">
      <c r="A14" s="602"/>
      <c r="B14" s="604"/>
      <c r="C14" s="600"/>
      <c r="D14" s="601"/>
      <c r="E14" s="496"/>
      <c r="F14" s="496"/>
      <c r="G14" s="496"/>
      <c r="H14" s="496"/>
      <c r="I14" s="496"/>
      <c r="J14" s="507"/>
    </row>
    <row r="15" spans="1:10" ht="14.25">
      <c r="A15" s="672" t="s">
        <v>860</v>
      </c>
      <c r="B15" s="673"/>
      <c r="C15" s="673"/>
      <c r="D15" s="673"/>
      <c r="E15" s="496"/>
      <c r="F15" s="496"/>
      <c r="G15" s="496"/>
      <c r="H15" s="496"/>
      <c r="I15" s="496"/>
      <c r="J15" s="507"/>
    </row>
    <row r="16" spans="1:10" ht="14.25">
      <c r="A16" s="598"/>
      <c r="B16" s="605"/>
      <c r="C16" s="423"/>
      <c r="D16" s="606"/>
      <c r="E16" s="496"/>
      <c r="F16" s="496"/>
      <c r="G16" s="496"/>
      <c r="H16" s="496"/>
      <c r="I16" s="496"/>
      <c r="J16" s="507"/>
    </row>
    <row r="17" spans="1:10" ht="14.25">
      <c r="A17" s="602"/>
      <c r="B17" s="603" t="s">
        <v>861</v>
      </c>
      <c r="C17" s="423"/>
      <c r="D17" s="606"/>
      <c r="E17" s="496"/>
      <c r="F17" s="496"/>
      <c r="G17" s="496"/>
      <c r="H17" s="496"/>
      <c r="I17" s="496"/>
      <c r="J17" s="507"/>
    </row>
    <row r="18" spans="1:10" ht="14.25">
      <c r="A18" s="602"/>
      <c r="B18" s="417"/>
      <c r="C18" s="417"/>
      <c r="D18" s="418"/>
      <c r="E18" s="496"/>
      <c r="F18" s="496"/>
      <c r="G18" s="496"/>
      <c r="H18" s="496"/>
      <c r="I18" s="496"/>
      <c r="J18" s="507"/>
    </row>
    <row r="19" spans="1:10" ht="14.25">
      <c r="A19" s="672" t="s">
        <v>862</v>
      </c>
      <c r="B19" s="673"/>
      <c r="C19" s="673"/>
      <c r="D19" s="673"/>
      <c r="E19" s="496"/>
      <c r="F19" s="496"/>
      <c r="G19" s="496"/>
      <c r="H19" s="496"/>
      <c r="I19" s="496"/>
      <c r="J19" s="507"/>
    </row>
    <row r="20" spans="1:10" ht="14.25">
      <c r="A20" s="598"/>
      <c r="B20" s="605"/>
      <c r="C20" s="423"/>
      <c r="D20" s="424"/>
      <c r="E20" s="496"/>
      <c r="F20" s="496"/>
      <c r="G20" s="496"/>
      <c r="H20" s="496"/>
      <c r="I20" s="496"/>
      <c r="J20" s="507"/>
    </row>
    <row r="21" spans="1:10" ht="14.25">
      <c r="A21" s="607"/>
      <c r="B21" s="410" t="s">
        <v>863</v>
      </c>
      <c r="C21" s="411">
        <v>5.2</v>
      </c>
      <c r="D21" s="412" t="s">
        <v>387</v>
      </c>
      <c r="E21" s="496"/>
      <c r="F21" s="496"/>
      <c r="G21" s="496"/>
      <c r="H21" s="496"/>
      <c r="I21" s="496"/>
      <c r="J21" s="507"/>
    </row>
    <row r="22" spans="1:10" ht="14.25">
      <c r="A22" s="607"/>
      <c r="B22" s="410" t="s">
        <v>864</v>
      </c>
      <c r="C22" s="411">
        <v>1.1</v>
      </c>
      <c r="D22" s="412" t="s">
        <v>387</v>
      </c>
      <c r="E22" s="496"/>
      <c r="F22" s="496"/>
      <c r="G22" s="496"/>
      <c r="H22" s="496"/>
      <c r="I22" s="496"/>
      <c r="J22" s="507"/>
    </row>
    <row r="23" spans="1:10" ht="25.5">
      <c r="A23" s="607"/>
      <c r="B23" s="410" t="s">
        <v>865</v>
      </c>
      <c r="C23" s="411">
        <v>0.8</v>
      </c>
      <c r="D23" s="412" t="s">
        <v>387</v>
      </c>
      <c r="E23" s="496"/>
      <c r="F23" s="496"/>
      <c r="G23" s="496"/>
      <c r="H23" s="496"/>
      <c r="I23" s="496"/>
      <c r="J23" s="507"/>
    </row>
    <row r="24" spans="1:10" ht="14.25">
      <c r="A24" s="607"/>
      <c r="B24" s="410" t="s">
        <v>866</v>
      </c>
      <c r="C24" s="411">
        <v>1</v>
      </c>
      <c r="D24" s="412" t="s">
        <v>387</v>
      </c>
      <c r="E24" s="496"/>
      <c r="F24" s="496"/>
      <c r="G24" s="496"/>
      <c r="H24" s="496"/>
      <c r="I24" s="496"/>
      <c r="J24" s="507"/>
    </row>
    <row r="25" spans="1:10" ht="14.25">
      <c r="A25" s="602"/>
      <c r="B25" s="414"/>
      <c r="C25" s="415"/>
      <c r="D25" s="416"/>
      <c r="E25" s="496"/>
      <c r="F25" s="496"/>
      <c r="G25" s="496"/>
      <c r="H25" s="496"/>
      <c r="I25" s="496"/>
      <c r="J25" s="507"/>
    </row>
    <row r="26" spans="1:10" ht="14.25">
      <c r="A26" s="607"/>
      <c r="B26" s="410" t="s">
        <v>867</v>
      </c>
      <c r="C26" s="411">
        <v>8.73</v>
      </c>
      <c r="D26" s="412" t="s">
        <v>387</v>
      </c>
      <c r="E26" s="496"/>
      <c r="F26" s="496"/>
      <c r="G26" s="496"/>
      <c r="H26" s="496"/>
      <c r="I26" s="496"/>
      <c r="J26" s="507"/>
    </row>
    <row r="27" spans="1:10" ht="14.25">
      <c r="A27" s="602"/>
      <c r="B27" s="413"/>
      <c r="C27" s="417"/>
      <c r="D27" s="418"/>
      <c r="E27" s="496"/>
      <c r="F27" s="496"/>
      <c r="G27" s="496"/>
      <c r="H27" s="496"/>
      <c r="I27" s="496"/>
      <c r="J27" s="507"/>
    </row>
    <row r="28" spans="1:10" ht="14.25">
      <c r="A28" s="672" t="s">
        <v>868</v>
      </c>
      <c r="B28" s="673"/>
      <c r="C28" s="673"/>
      <c r="D28" s="673"/>
      <c r="E28" s="496"/>
      <c r="F28" s="496"/>
      <c r="G28" s="496"/>
      <c r="H28" s="496"/>
      <c r="I28" s="496"/>
      <c r="J28" s="507"/>
    </row>
    <row r="29" spans="1:10" ht="14.25">
      <c r="A29" s="596"/>
      <c r="B29" s="597"/>
      <c r="C29" s="597"/>
      <c r="D29" s="597"/>
      <c r="E29" s="496"/>
      <c r="F29" s="496"/>
      <c r="G29" s="496"/>
      <c r="H29" s="496"/>
      <c r="I29" s="496"/>
      <c r="J29" s="507"/>
    </row>
    <row r="30" spans="1:10" ht="14.25">
      <c r="A30" s="596"/>
      <c r="B30" s="419" t="s">
        <v>869</v>
      </c>
      <c r="C30" s="420">
        <f>C33+C35+C36+C37</f>
        <v>10.15</v>
      </c>
      <c r="D30" s="421" t="s">
        <v>387</v>
      </c>
      <c r="E30" s="496"/>
      <c r="F30" s="496"/>
      <c r="G30" s="496"/>
      <c r="H30" s="496"/>
      <c r="I30" s="496"/>
      <c r="J30" s="507"/>
    </row>
    <row r="31" spans="1:10" ht="14.25">
      <c r="A31" s="596"/>
      <c r="B31" s="597"/>
      <c r="C31" s="597"/>
      <c r="D31" s="597"/>
      <c r="E31" s="496"/>
      <c r="F31" s="496"/>
      <c r="G31" s="496"/>
      <c r="H31" s="496"/>
      <c r="I31" s="496"/>
      <c r="J31" s="507"/>
    </row>
    <row r="32" spans="1:10" ht="25.5">
      <c r="A32" s="596"/>
      <c r="B32" s="422" t="s">
        <v>870</v>
      </c>
      <c r="C32" s="411">
        <v>100</v>
      </c>
      <c r="D32" s="421" t="s">
        <v>387</v>
      </c>
      <c r="E32" s="496"/>
      <c r="F32" s="496"/>
      <c r="G32" s="496"/>
      <c r="H32" s="496"/>
      <c r="I32" s="496"/>
      <c r="J32" s="507"/>
    </row>
    <row r="33" spans="1:10" ht="25.5">
      <c r="A33" s="596"/>
      <c r="B33" s="422" t="s">
        <v>871</v>
      </c>
      <c r="C33" s="411">
        <v>2</v>
      </c>
      <c r="D33" s="421" t="s">
        <v>387</v>
      </c>
      <c r="E33" s="496"/>
      <c r="F33" s="496"/>
      <c r="G33" s="496"/>
      <c r="H33" s="496"/>
      <c r="I33" s="496"/>
      <c r="J33" s="507"/>
    </row>
    <row r="34" spans="1:10" ht="14.25">
      <c r="A34" s="598"/>
      <c r="B34" s="605"/>
      <c r="C34" s="423"/>
      <c r="D34" s="424"/>
      <c r="E34" s="496"/>
      <c r="F34" s="496"/>
      <c r="G34" s="496"/>
      <c r="H34" s="496"/>
      <c r="I34" s="496"/>
      <c r="J34" s="507"/>
    </row>
    <row r="35" spans="1:10" ht="14.25">
      <c r="A35" s="602"/>
      <c r="B35" s="422" t="s">
        <v>872</v>
      </c>
      <c r="C35" s="425">
        <v>3</v>
      </c>
      <c r="D35" s="426" t="s">
        <v>387</v>
      </c>
      <c r="E35" s="496"/>
      <c r="F35" s="496"/>
      <c r="G35" s="496"/>
      <c r="H35" s="496"/>
      <c r="I35" s="496"/>
      <c r="J35" s="507"/>
    </row>
    <row r="36" spans="1:10" ht="14.25">
      <c r="A36" s="602"/>
      <c r="B36" s="422" t="s">
        <v>873</v>
      </c>
      <c r="C36" s="425">
        <v>0.65</v>
      </c>
      <c r="D36" s="426" t="s">
        <v>387</v>
      </c>
      <c r="E36" s="496"/>
      <c r="F36" s="496"/>
      <c r="G36" s="496"/>
      <c r="H36" s="496"/>
      <c r="I36" s="496"/>
      <c r="J36" s="507"/>
    </row>
    <row r="37" spans="1:10" ht="14.25">
      <c r="A37" s="602"/>
      <c r="B37" s="422" t="s">
        <v>874</v>
      </c>
      <c r="C37" s="425">
        <f>IF(B13="Com Desoneração",4.5,0)</f>
        <v>4.5</v>
      </c>
      <c r="D37" s="412" t="s">
        <v>387</v>
      </c>
      <c r="E37" s="496"/>
      <c r="F37" s="496"/>
      <c r="G37" s="496"/>
      <c r="H37" s="496"/>
      <c r="I37" s="496"/>
      <c r="J37" s="507"/>
    </row>
    <row r="38" spans="1:10" ht="14.25">
      <c r="A38" s="602"/>
      <c r="B38" s="413"/>
      <c r="C38" s="417"/>
      <c r="D38" s="418"/>
      <c r="E38" s="496"/>
      <c r="F38" s="496"/>
      <c r="G38" s="496"/>
      <c r="H38" s="496"/>
      <c r="I38" s="496"/>
      <c r="J38" s="507"/>
    </row>
    <row r="39" spans="1:10" ht="14.25">
      <c r="A39" s="672" t="s">
        <v>875</v>
      </c>
      <c r="B39" s="673"/>
      <c r="C39" s="673"/>
      <c r="D39" s="673"/>
      <c r="E39" s="496"/>
      <c r="F39" s="496"/>
      <c r="G39" s="496"/>
      <c r="H39" s="496"/>
      <c r="I39" s="496"/>
      <c r="J39" s="507"/>
    </row>
    <row r="40" spans="1:10" ht="14.25">
      <c r="A40" s="598"/>
      <c r="B40" s="605"/>
      <c r="C40" s="423"/>
      <c r="D40" s="606"/>
      <c r="E40" s="496"/>
      <c r="F40" s="496"/>
      <c r="G40" s="496"/>
      <c r="H40" s="496"/>
      <c r="I40" s="496"/>
      <c r="J40" s="507"/>
    </row>
    <row r="41" spans="1:10" ht="14.25">
      <c r="A41" s="602"/>
      <c r="B41" s="417" t="s">
        <v>876</v>
      </c>
      <c r="C41" s="665">
        <f>ROUND((((1+($C$21/100)+($C$23/100)+($C$22/100))*(1+($C$24/100))*(1+($C$26/100)))/(1-$C$30/100)-1),4)</f>
        <v>0.309</v>
      </c>
      <c r="D41" s="666"/>
      <c r="E41" s="496"/>
      <c r="F41" s="496"/>
      <c r="G41" s="496"/>
      <c r="H41" s="496"/>
      <c r="I41" s="496"/>
      <c r="J41" s="507"/>
    </row>
    <row r="42" spans="1:10" ht="14.25">
      <c r="A42" s="602"/>
      <c r="B42" s="417" t="s">
        <v>877</v>
      </c>
      <c r="C42" s="667"/>
      <c r="D42" s="668"/>
      <c r="E42" s="496"/>
      <c r="F42" s="496"/>
      <c r="G42" s="496"/>
      <c r="H42" s="496"/>
      <c r="I42" s="496"/>
      <c r="J42" s="507"/>
    </row>
    <row r="43" spans="1:10" ht="15" thickBot="1">
      <c r="A43" s="608"/>
      <c r="B43" s="609"/>
      <c r="C43" s="610"/>
      <c r="D43" s="611"/>
      <c r="E43" s="612"/>
      <c r="F43" s="612"/>
      <c r="G43" s="612"/>
      <c r="H43" s="612"/>
      <c r="I43" s="612"/>
      <c r="J43" s="508"/>
    </row>
    <row r="44" spans="1:4" ht="14.25">
      <c r="A44" s="459"/>
      <c r="B44" s="460"/>
      <c r="C44" s="418"/>
      <c r="D44" s="460"/>
    </row>
    <row r="45" spans="1:4" ht="14.25">
      <c r="A45" s="459"/>
      <c r="B45" s="460"/>
      <c r="C45" s="418"/>
      <c r="D45" s="460"/>
    </row>
    <row r="46" spans="1:4" ht="14.25">
      <c r="A46" s="459"/>
      <c r="B46" s="460"/>
      <c r="C46" s="418"/>
      <c r="D46" s="460"/>
    </row>
    <row r="47" spans="1:4" ht="14.25">
      <c r="A47" s="427"/>
      <c r="B47" s="428"/>
      <c r="C47" s="429"/>
      <c r="D47" s="429"/>
    </row>
    <row r="48" spans="1:4" ht="14.25">
      <c r="A48" s="427"/>
      <c r="B48" s="460"/>
      <c r="C48" s="429"/>
      <c r="D48" s="429"/>
    </row>
    <row r="49" spans="1:4" ht="14.25">
      <c r="A49" s="427"/>
      <c r="B49" s="460"/>
      <c r="C49" s="429"/>
      <c r="D49" s="429"/>
    </row>
    <row r="50" spans="1:4" ht="14.25">
      <c r="A50" s="460"/>
      <c r="B50" s="460"/>
      <c r="C50" s="418"/>
      <c r="D50" s="460"/>
    </row>
    <row r="51" spans="1:4" ht="14.25">
      <c r="A51" s="460"/>
      <c r="B51" s="460"/>
      <c r="C51" s="418"/>
      <c r="D51" s="460"/>
    </row>
    <row r="52" spans="1:4" ht="14.25">
      <c r="A52" s="460"/>
      <c r="B52" s="460"/>
      <c r="C52" s="418"/>
      <c r="D52" s="460"/>
    </row>
    <row r="53" spans="1:4" ht="14.25">
      <c r="A53" s="461"/>
      <c r="B53" s="462"/>
      <c r="C53" s="418"/>
      <c r="D53" s="460"/>
    </row>
    <row r="54" spans="1:4" ht="14.25">
      <c r="A54" s="461"/>
      <c r="B54" s="458"/>
      <c r="C54" s="418"/>
      <c r="D54" s="460"/>
    </row>
    <row r="55" spans="1:4" ht="14.25">
      <c r="A55" s="460"/>
      <c r="B55" s="460"/>
      <c r="C55" s="418"/>
      <c r="D55" s="460"/>
    </row>
    <row r="56" spans="1:4" ht="14.25">
      <c r="A56" s="460"/>
      <c r="B56" s="460"/>
      <c r="C56" s="418"/>
      <c r="D56" s="460"/>
    </row>
    <row r="57" spans="1:4" ht="14.25">
      <c r="A57" s="460"/>
      <c r="B57" s="460"/>
      <c r="C57" s="460"/>
      <c r="D57" s="460"/>
    </row>
    <row r="58" spans="1:4" ht="14.25">
      <c r="A58" s="460"/>
      <c r="B58" s="460"/>
      <c r="C58" s="418"/>
      <c r="D58" s="460"/>
    </row>
    <row r="59" spans="1:4" ht="14.25">
      <c r="A59" s="460"/>
      <c r="B59" s="462"/>
      <c r="C59" s="418"/>
      <c r="D59" s="460"/>
    </row>
    <row r="60" spans="1:4" ht="14.25">
      <c r="A60" s="461"/>
      <c r="B60" s="458"/>
      <c r="C60" s="418"/>
      <c r="D60" s="460"/>
    </row>
    <row r="61" spans="1:4" ht="14.25">
      <c r="A61" s="461"/>
      <c r="B61" s="458"/>
      <c r="C61" s="418"/>
      <c r="D61" s="460"/>
    </row>
    <row r="62" spans="1:4" ht="14.25">
      <c r="A62" s="463"/>
      <c r="B62" s="463"/>
      <c r="C62" s="463"/>
      <c r="D62" s="463"/>
    </row>
    <row r="63" spans="1:4" ht="14.25">
      <c r="A63" s="463"/>
      <c r="B63" s="463"/>
      <c r="C63" s="463"/>
      <c r="D63" s="463"/>
    </row>
    <row r="64" spans="1:4" ht="14.25">
      <c r="A64" s="463"/>
      <c r="B64" s="463"/>
      <c r="C64" s="463"/>
      <c r="D64" s="463"/>
    </row>
    <row r="65" spans="1:4" ht="14.25">
      <c r="A65" s="463"/>
      <c r="B65" s="463"/>
      <c r="C65" s="463"/>
      <c r="D65" s="463"/>
    </row>
    <row r="66" spans="1:4" ht="14.25">
      <c r="A66" s="463"/>
      <c r="B66" s="463"/>
      <c r="C66" s="463"/>
      <c r="D66" s="463"/>
    </row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  <row r="1031" ht="14.25"/>
    <row r="1032" ht="14.25"/>
    <row r="1033" ht="14.25"/>
    <row r="1034" ht="14.25"/>
    <row r="1035" ht="14.25"/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055" ht="14.25"/>
    <row r="1056" ht="14.25"/>
    <row r="1057" ht="14.25"/>
    <row r="1058" ht="14.25"/>
    <row r="1059" ht="14.25"/>
    <row r="1060" ht="14.25"/>
    <row r="1061" ht="14.25"/>
    <row r="1062" ht="14.25"/>
    <row r="1063" ht="14.25"/>
    <row r="1064" ht="14.25"/>
    <row r="1065" ht="14.25"/>
    <row r="1066" ht="14.25"/>
    <row r="1067" ht="14.25"/>
    <row r="1068" ht="14.25"/>
    <row r="1069" ht="14.25"/>
    <row r="1070" ht="14.25"/>
    <row r="1071" ht="14.25"/>
    <row r="1072" ht="14.25"/>
    <row r="1073" ht="14.25"/>
    <row r="1074" ht="14.25"/>
    <row r="1075" ht="14.25"/>
    <row r="1076" ht="14.25"/>
    <row r="1077" ht="14.25"/>
    <row r="1078" ht="14.25"/>
    <row r="1079" ht="14.25"/>
    <row r="1080" ht="14.25"/>
    <row r="1081" ht="14.25"/>
    <row r="1082" ht="14.25"/>
    <row r="1083" ht="14.25"/>
    <row r="1084" ht="14.25"/>
    <row r="1085" ht="14.25"/>
    <row r="1086" ht="14.25"/>
    <row r="1087" ht="14.25"/>
    <row r="1088" ht="14.25"/>
    <row r="1089" ht="14.25"/>
    <row r="1090" ht="14.25"/>
    <row r="1091" ht="14.25"/>
    <row r="1092" ht="14.25"/>
    <row r="1093" ht="14.25"/>
    <row r="1094" ht="14.25"/>
    <row r="1095" ht="14.25"/>
    <row r="1096" ht="14.25"/>
    <row r="1097" ht="14.25"/>
    <row r="1098" ht="14.25"/>
    <row r="1099" ht="14.25"/>
    <row r="1100" ht="14.25"/>
    <row r="1101" ht="14.25"/>
    <row r="1102" ht="14.25"/>
    <row r="1103" ht="14.25"/>
    <row r="1104" ht="14.25"/>
    <row r="1105" ht="14.25"/>
    <row r="1106" ht="14.25"/>
    <row r="1107" ht="14.25"/>
    <row r="1108" ht="14.25"/>
    <row r="1109" ht="14.25"/>
    <row r="1110" ht="14.25"/>
    <row r="1111" ht="14.25"/>
    <row r="1112" ht="14.25"/>
    <row r="1113" ht="14.25"/>
    <row r="1114" ht="14.25"/>
    <row r="1115" ht="14.25"/>
    <row r="1116" ht="14.25"/>
    <row r="1117" ht="14.25"/>
    <row r="1118" ht="14.25"/>
    <row r="1119" ht="14.25"/>
    <row r="1120" ht="14.25"/>
    <row r="1121" ht="14.25"/>
    <row r="1122" ht="14.25"/>
    <row r="1123" ht="14.25"/>
    <row r="1124" ht="14.25"/>
    <row r="1125" ht="14.25"/>
    <row r="1126" ht="14.25"/>
    <row r="1127" ht="14.25"/>
    <row r="1128" ht="14.25"/>
    <row r="1129" ht="14.25"/>
    <row r="1130" ht="14.25"/>
    <row r="1131" ht="14.25"/>
    <row r="1132" ht="14.25"/>
    <row r="1133" ht="14.25"/>
    <row r="1134" ht="14.25"/>
    <row r="1135" ht="14.25"/>
    <row r="1136" ht="14.25"/>
    <row r="1137" ht="14.25"/>
    <row r="1138" ht="14.25"/>
    <row r="1139" ht="14.25"/>
    <row r="1140" ht="14.25"/>
    <row r="1141" ht="14.25"/>
    <row r="1142" ht="14.25"/>
    <row r="1143" ht="14.25"/>
    <row r="1144" ht="14.25"/>
    <row r="1145" ht="14.25"/>
    <row r="1146" ht="14.25"/>
    <row r="1147" ht="14.25"/>
    <row r="1148" ht="14.25"/>
    <row r="1149" ht="14.25"/>
    <row r="1150" ht="14.25"/>
    <row r="1151" ht="14.25"/>
    <row r="1152" ht="14.25"/>
    <row r="1153" ht="14.25"/>
    <row r="1154" ht="14.25"/>
    <row r="1155" ht="14.25"/>
    <row r="1156" ht="14.25"/>
    <row r="1157" ht="14.25"/>
    <row r="1158" ht="14.25"/>
    <row r="1159" ht="14.25"/>
    <row r="1160" ht="14.25"/>
    <row r="1161" ht="14.25"/>
    <row r="1162" ht="14.25"/>
    <row r="1163" ht="14.25"/>
    <row r="1164" ht="14.25"/>
    <row r="1165" ht="14.25"/>
    <row r="1166" ht="14.25"/>
    <row r="1167" ht="14.25"/>
    <row r="1168" ht="14.25"/>
    <row r="1169" ht="14.25"/>
  </sheetData>
  <sheetProtection/>
  <protectedRanges>
    <protectedRange sqref="C21:C24" name="Intervalo1_1"/>
    <protectedRange sqref="C25:C26 C35:C37" name="Intervalo2_1"/>
  </protectedRanges>
  <mergeCells count="13">
    <mergeCell ref="A1:I1"/>
    <mergeCell ref="A2:I2"/>
    <mergeCell ref="A3:I3"/>
    <mergeCell ref="A4:I4"/>
    <mergeCell ref="A28:D28"/>
    <mergeCell ref="A39:D39"/>
    <mergeCell ref="C41:D42"/>
    <mergeCell ref="A5:D5"/>
    <mergeCell ref="B7:D7"/>
    <mergeCell ref="B8:D8"/>
    <mergeCell ref="A11:D11"/>
    <mergeCell ref="A15:D15"/>
    <mergeCell ref="A19:D19"/>
  </mergeCells>
  <dataValidations count="4">
    <dataValidation type="list" allowBlank="1" showInputMessage="1" showErrorMessage="1" sqref="B17">
      <formula1>"Edificações, Fornecimento de Materiais e Equipamentos, Redes de Água, Esgoto ou Correlatas, Rodovias e Ferrovias, Portuárias, Marítimas e Fluviais,"</formula1>
    </dataValidation>
    <dataValidation type="list" allowBlank="1" showInputMessage="1" showErrorMessage="1" sqref="B13">
      <formula1>"Com Desoneração, Sem Desoneração"</formula1>
    </dataValidation>
    <dataValidation type="decimal" allowBlank="1" showInputMessage="1" showErrorMessage="1" errorTitle="Atenção" error="O valor deve estar entre 2%  e  5%" sqref="C33">
      <formula1>2</formula1>
      <formula2>5</formula2>
    </dataValidation>
    <dataValidation type="decimal" allowBlank="1" showInputMessage="1" showErrorMessage="1" errorTitle="Atenção" error="O valor deve estar entre 0 e 100" sqref="C32">
      <formula1>0</formula1>
      <formula2>100</formula2>
    </dataValidation>
  </dataValidations>
  <printOptions horizontalCentered="1"/>
  <pageMargins left="0.5905511811023623" right="0.5118110236220472" top="0.7874015748031497" bottom="0.7874015748031497" header="0.31496062992125984" footer="0.31496062992125984"/>
  <pageSetup fitToHeight="100" fitToWidth="1" horizontalDpi="600" verticalDpi="600" orientation="portrait" paperSize="9" scale="73" r:id="rId5"/>
  <headerFooter>
    <oddFooter>&amp;L&amp;G&amp;CAvenida Getúlio Vargas, 1.710 – 7° andar, Bairro Savassi – Belo Horizonte-MG. CEP:30112-021&amp;R&amp;P</oddFooter>
  </headerFooter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"/>
  <sheetViews>
    <sheetView zoomScale="70" zoomScaleNormal="70" workbookViewId="0" topLeftCell="A1">
      <selection activeCell="A11" sqref="A11"/>
    </sheetView>
  </sheetViews>
  <sheetFormatPr defaultColWidth="9.00390625" defaultRowHeight="21" customHeight="1"/>
  <cols>
    <col min="1" max="1" width="10.25390625" style="0" bestFit="1" customWidth="1"/>
    <col min="2" max="2" width="27.125" style="0" customWidth="1"/>
    <col min="3" max="3" width="10.50390625" style="0" bestFit="1" customWidth="1"/>
    <col min="4" max="4" width="15.375" style="0" hidden="1" customWidth="1"/>
    <col min="5" max="5" width="16.50390625" style="0" customWidth="1"/>
    <col min="6" max="6" width="10.50390625" style="0" bestFit="1" customWidth="1"/>
    <col min="7" max="7" width="10.875" style="0" bestFit="1" customWidth="1"/>
    <col min="8" max="8" width="16.25390625" style="238" customWidth="1"/>
    <col min="9" max="9" width="17.00390625" style="0" customWidth="1"/>
    <col min="11" max="11" width="10.875" style="0" bestFit="1" customWidth="1"/>
    <col min="12" max="12" width="15.50390625" style="238" customWidth="1"/>
    <col min="13" max="13" width="14.75390625" style="0" customWidth="1"/>
    <col min="14" max="15" width="10.875" style="0" bestFit="1" customWidth="1"/>
    <col min="16" max="16" width="14.25390625" style="238" customWidth="1"/>
    <col min="17" max="17" width="11.75390625" style="0" customWidth="1"/>
    <col min="18" max="18" width="28.375" style="0" customWidth="1"/>
    <col min="21" max="21" width="0" style="0" hidden="1" customWidth="1"/>
    <col min="22" max="22" width="10.875" style="0" bestFit="1" customWidth="1"/>
  </cols>
  <sheetData>
    <row r="1" spans="1:18" ht="42" customHeight="1">
      <c r="A1" s="681" t="s">
        <v>354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3"/>
    </row>
    <row r="2" spans="1:18" ht="14.25">
      <c r="A2" s="684"/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6"/>
    </row>
    <row r="3" spans="1:18" ht="21">
      <c r="A3" s="687" t="s">
        <v>722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9"/>
    </row>
    <row r="4" spans="1:18" ht="21">
      <c r="A4" s="687" t="s">
        <v>723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9"/>
    </row>
    <row r="5" spans="1:18" ht="11.25" customHeight="1">
      <c r="A5" s="186"/>
      <c r="B5" s="187"/>
      <c r="C5" s="187"/>
      <c r="D5" s="187"/>
      <c r="E5" s="187"/>
      <c r="F5" s="187"/>
      <c r="G5" s="187"/>
      <c r="H5" s="188"/>
      <c r="I5" s="187"/>
      <c r="J5" s="187"/>
      <c r="K5" s="187"/>
      <c r="L5" s="188"/>
      <c r="M5" s="187"/>
      <c r="N5" s="187"/>
      <c r="O5" s="187"/>
      <c r="P5" s="188"/>
      <c r="Q5" s="187"/>
      <c r="R5" s="189"/>
    </row>
    <row r="6" spans="1:18" ht="10.5" customHeight="1">
      <c r="A6" s="186"/>
      <c r="B6" s="187"/>
      <c r="C6" s="187"/>
      <c r="D6" s="187"/>
      <c r="E6" s="187"/>
      <c r="F6" s="187"/>
      <c r="G6" s="187"/>
      <c r="H6" s="188"/>
      <c r="I6" s="187"/>
      <c r="J6" s="187"/>
      <c r="K6" s="187"/>
      <c r="L6" s="188"/>
      <c r="M6" s="187"/>
      <c r="N6" s="187"/>
      <c r="O6" s="187"/>
      <c r="P6" s="188"/>
      <c r="Q6" s="187"/>
      <c r="R6" s="189"/>
    </row>
    <row r="7" spans="1:18" ht="18">
      <c r="A7" s="690" t="s">
        <v>663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1"/>
      <c r="R7" s="692"/>
    </row>
    <row r="8" spans="1:18" ht="15.75" customHeight="1" thickBot="1">
      <c r="A8" s="693" t="s">
        <v>0</v>
      </c>
      <c r="B8" s="676" t="s">
        <v>664</v>
      </c>
      <c r="C8" s="676" t="s">
        <v>357</v>
      </c>
      <c r="D8" s="676" t="s">
        <v>665</v>
      </c>
      <c r="E8" s="678" t="s">
        <v>666</v>
      </c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190"/>
      <c r="Q8" s="679" t="s">
        <v>667</v>
      </c>
      <c r="R8" s="680" t="s">
        <v>668</v>
      </c>
    </row>
    <row r="9" spans="1:21" ht="79.5" customHeight="1" thickBot="1">
      <c r="A9" s="693"/>
      <c r="B9" s="676"/>
      <c r="C9" s="676"/>
      <c r="D9" s="677"/>
      <c r="E9" s="191" t="s">
        <v>669</v>
      </c>
      <c r="F9" s="192" t="s">
        <v>670</v>
      </c>
      <c r="G9" s="193" t="s">
        <v>671</v>
      </c>
      <c r="H9" s="194" t="s">
        <v>672</v>
      </c>
      <c r="I9" s="191" t="s">
        <v>673</v>
      </c>
      <c r="J9" s="192" t="s">
        <v>674</v>
      </c>
      <c r="K9" s="193" t="s">
        <v>675</v>
      </c>
      <c r="L9" s="194" t="s">
        <v>672</v>
      </c>
      <c r="M9" s="191" t="s">
        <v>676</v>
      </c>
      <c r="N9" s="192" t="s">
        <v>677</v>
      </c>
      <c r="O9" s="193" t="s">
        <v>678</v>
      </c>
      <c r="P9" s="195" t="s">
        <v>672</v>
      </c>
      <c r="Q9" s="679"/>
      <c r="R9" s="680"/>
      <c r="U9">
        <v>0.009937</v>
      </c>
    </row>
    <row r="10" spans="1:22" ht="76.5">
      <c r="A10" s="196" t="s">
        <v>679</v>
      </c>
      <c r="B10" s="197" t="s">
        <v>342</v>
      </c>
      <c r="C10" s="198" t="s">
        <v>30</v>
      </c>
      <c r="D10" s="199">
        <v>1</v>
      </c>
      <c r="E10" s="200" t="s">
        <v>681</v>
      </c>
      <c r="F10" s="201">
        <v>3.27</v>
      </c>
      <c r="G10" s="202">
        <v>43466</v>
      </c>
      <c r="H10" s="203">
        <f>(-39.21*$U$9)+F10</f>
        <v>2.88</v>
      </c>
      <c r="I10" s="200"/>
      <c r="J10" s="201"/>
      <c r="K10" s="202"/>
      <c r="L10" s="203"/>
      <c r="M10" s="200"/>
      <c r="N10" s="201"/>
      <c r="O10" s="202"/>
      <c r="P10" s="203"/>
      <c r="Q10" s="323">
        <f>H10</f>
        <v>2.88</v>
      </c>
      <c r="R10" s="205" t="s">
        <v>680</v>
      </c>
      <c r="T10" s="43"/>
      <c r="V10" s="240"/>
    </row>
    <row r="11" spans="1:18" ht="76.5" customHeight="1">
      <c r="A11" s="196" t="s">
        <v>688</v>
      </c>
      <c r="B11" s="197" t="s">
        <v>691</v>
      </c>
      <c r="C11" s="198" t="s">
        <v>30</v>
      </c>
      <c r="D11" s="199"/>
      <c r="E11" s="200" t="s">
        <v>692</v>
      </c>
      <c r="F11" s="201">
        <v>80</v>
      </c>
      <c r="G11" s="202">
        <v>43466</v>
      </c>
      <c r="H11" s="203">
        <f>(-39.21*$U$9)+F11</f>
        <v>79.61</v>
      </c>
      <c r="I11" s="200" t="s">
        <v>687</v>
      </c>
      <c r="J11" s="201">
        <v>88.04</v>
      </c>
      <c r="K11" s="202">
        <v>43466</v>
      </c>
      <c r="L11" s="203">
        <f>(-39.21*$U$9)+J11</f>
        <v>87.65</v>
      </c>
      <c r="M11" s="200" t="s">
        <v>693</v>
      </c>
      <c r="N11" s="201">
        <v>81.99</v>
      </c>
      <c r="O11" s="202">
        <v>43466</v>
      </c>
      <c r="P11" s="203">
        <f>(-39.21*$U$9)+N11</f>
        <v>81.6</v>
      </c>
      <c r="Q11" s="323">
        <f>(H11+L11+P11)/3</f>
        <v>82.95</v>
      </c>
      <c r="R11" s="205" t="s">
        <v>680</v>
      </c>
    </row>
    <row r="12" spans="1:20" ht="76.5" customHeight="1">
      <c r="A12" s="196"/>
      <c r="B12" s="206"/>
      <c r="C12" s="207"/>
      <c r="D12" s="208"/>
      <c r="E12" s="209"/>
      <c r="F12" s="210"/>
      <c r="G12" s="211"/>
      <c r="H12" s="212"/>
      <c r="I12" s="209"/>
      <c r="J12" s="210"/>
      <c r="K12" s="211"/>
      <c r="L12" s="212"/>
      <c r="M12" s="209"/>
      <c r="N12" s="210"/>
      <c r="O12" s="211"/>
      <c r="P12" s="322"/>
      <c r="Q12" s="324"/>
      <c r="R12" s="205"/>
      <c r="T12" s="2"/>
    </row>
    <row r="13" spans="1:18" ht="76.5" customHeight="1">
      <c r="A13" s="196"/>
      <c r="B13" s="197"/>
      <c r="C13" s="198"/>
      <c r="D13" s="199"/>
      <c r="E13" s="213"/>
      <c r="F13" s="201"/>
      <c r="G13" s="214"/>
      <c r="H13" s="215"/>
      <c r="I13" s="213"/>
      <c r="J13" s="201"/>
      <c r="K13" s="211"/>
      <c r="L13" s="215"/>
      <c r="M13" s="213"/>
      <c r="N13" s="201"/>
      <c r="O13" s="211"/>
      <c r="P13" s="204"/>
      <c r="Q13" s="325"/>
      <c r="R13" s="216"/>
    </row>
    <row r="14" spans="1:18" ht="50.25" customHeight="1" hidden="1">
      <c r="A14" s="196"/>
      <c r="B14" s="197"/>
      <c r="C14" s="198"/>
      <c r="D14" s="199"/>
      <c r="E14" s="200"/>
      <c r="F14" s="201"/>
      <c r="G14" s="202"/>
      <c r="H14" s="204"/>
      <c r="I14" s="200"/>
      <c r="J14" s="201"/>
      <c r="K14" s="202"/>
      <c r="L14" s="204"/>
      <c r="M14" s="200"/>
      <c r="N14" s="201"/>
      <c r="O14" s="202"/>
      <c r="P14" s="204"/>
      <c r="Q14" s="323"/>
      <c r="R14" s="216"/>
    </row>
    <row r="15" spans="1:18" ht="15" hidden="1">
      <c r="A15" s="196"/>
      <c r="B15" s="197"/>
      <c r="C15" s="198"/>
      <c r="D15" s="199"/>
      <c r="E15" s="217"/>
      <c r="F15" s="218"/>
      <c r="G15" s="219"/>
      <c r="H15" s="220"/>
      <c r="I15" s="217"/>
      <c r="J15" s="218"/>
      <c r="K15" s="219"/>
      <c r="L15" s="220"/>
      <c r="M15" s="217"/>
      <c r="N15" s="218"/>
      <c r="O15" s="219"/>
      <c r="P15" s="204"/>
      <c r="Q15" s="326"/>
      <c r="R15" s="216"/>
    </row>
    <row r="16" spans="1:22" ht="45" customHeight="1">
      <c r="A16" s="196"/>
      <c r="B16" s="197"/>
      <c r="C16" s="198"/>
      <c r="D16" s="199"/>
      <c r="E16" s="200"/>
      <c r="F16" s="201"/>
      <c r="G16" s="202"/>
      <c r="H16" s="204"/>
      <c r="I16" s="217"/>
      <c r="J16" s="201"/>
      <c r="K16" s="202"/>
      <c r="L16" s="204"/>
      <c r="M16" s="217"/>
      <c r="N16" s="201"/>
      <c r="O16" s="202"/>
      <c r="P16" s="204"/>
      <c r="Q16" s="323"/>
      <c r="R16" s="205"/>
      <c r="T16">
        <f>N19*U16</f>
        <v>0</v>
      </c>
      <c r="U16" s="253">
        <f>49.44/49.8</f>
        <v>0.99277</v>
      </c>
      <c r="V16" s="221"/>
    </row>
    <row r="17" spans="1:18" ht="15" hidden="1">
      <c r="A17" s="196"/>
      <c r="B17" s="197"/>
      <c r="C17" s="198"/>
      <c r="D17" s="199"/>
      <c r="E17" s="222"/>
      <c r="F17" s="223"/>
      <c r="G17" s="224"/>
      <c r="H17" s="225"/>
      <c r="I17" s="217"/>
      <c r="J17" s="223"/>
      <c r="K17" s="224"/>
      <c r="L17" s="225"/>
      <c r="M17" s="217"/>
      <c r="N17" s="223"/>
      <c r="O17" s="224"/>
      <c r="P17" s="204"/>
      <c r="Q17" s="327"/>
      <c r="R17" s="226"/>
    </row>
    <row r="18" spans="1:18" ht="15.75" hidden="1" thickBot="1">
      <c r="A18" s="227"/>
      <c r="B18" s="228"/>
      <c r="C18" s="229"/>
      <c r="D18" s="230"/>
      <c r="E18" s="231"/>
      <c r="F18" s="232"/>
      <c r="G18" s="233"/>
      <c r="H18" s="234"/>
      <c r="I18" s="217"/>
      <c r="J18" s="232"/>
      <c r="K18" s="233"/>
      <c r="L18" s="234"/>
      <c r="M18" s="217"/>
      <c r="N18" s="232"/>
      <c r="O18" s="233"/>
      <c r="P18" s="204"/>
      <c r="Q18" s="328"/>
      <c r="R18" s="235"/>
    </row>
    <row r="19" spans="2:21" ht="14.25">
      <c r="B19" s="236"/>
      <c r="C19" s="237"/>
      <c r="E19" s="213"/>
      <c r="F19" s="201"/>
      <c r="G19" s="214"/>
      <c r="H19" s="215"/>
      <c r="I19" s="213"/>
      <c r="J19" s="201"/>
      <c r="K19" s="211"/>
      <c r="L19" s="215"/>
      <c r="M19" s="213"/>
      <c r="N19" s="201"/>
      <c r="O19" s="211"/>
      <c r="P19" s="321"/>
      <c r="Q19" s="325"/>
      <c r="R19" s="205"/>
      <c r="U19">
        <f>64.4*0.9937%</f>
        <v>0.6399428</v>
      </c>
    </row>
    <row r="20" spans="1:18" ht="14.25">
      <c r="A20" s="196"/>
      <c r="B20" s="197"/>
      <c r="C20" s="198"/>
      <c r="E20" s="213"/>
      <c r="F20" s="201"/>
      <c r="G20" s="214"/>
      <c r="H20" s="215"/>
      <c r="I20" s="213"/>
      <c r="J20" s="201"/>
      <c r="K20" s="211"/>
      <c r="L20" s="215"/>
      <c r="M20" s="213"/>
      <c r="N20" s="201"/>
      <c r="O20" s="211"/>
      <c r="P20" s="321"/>
      <c r="Q20" s="325"/>
      <c r="R20" s="205"/>
    </row>
    <row r="21" ht="15"/>
    <row r="22" spans="10:14" ht="15">
      <c r="J22" s="2"/>
      <c r="N22" s="2"/>
    </row>
    <row r="23" ht="15">
      <c r="F23" s="2"/>
    </row>
    <row r="24" spans="12:16" ht="15">
      <c r="L24" s="239"/>
      <c r="P24" s="239"/>
    </row>
    <row r="25" ht="15">
      <c r="H25" s="239"/>
    </row>
  </sheetData>
  <sheetProtection/>
  <mergeCells count="11">
    <mergeCell ref="C8:C9"/>
    <mergeCell ref="D8:D9"/>
    <mergeCell ref="E8:O8"/>
    <mergeCell ref="Q8:Q9"/>
    <mergeCell ref="R8:R9"/>
    <mergeCell ref="A1:R2"/>
    <mergeCell ref="A3:R3"/>
    <mergeCell ref="A4:R4"/>
    <mergeCell ref="A7:R7"/>
    <mergeCell ref="A8:A9"/>
    <mergeCell ref="B8:B9"/>
  </mergeCells>
  <conditionalFormatting sqref="J12 J10">
    <cfRule type="expression" priority="40" dxfId="74">
      <formula>ABS(J10-Q10)/Q10&gt;COTAÇÕES!#REF!</formula>
    </cfRule>
  </conditionalFormatting>
  <conditionalFormatting sqref="F10:F13">
    <cfRule type="expression" priority="39" dxfId="74">
      <formula>ABS(F10-Q10)/Q10&gt;COTAÇÕES!#REF!</formula>
    </cfRule>
  </conditionalFormatting>
  <conditionalFormatting sqref="N16 N10:N12 J10">
    <cfRule type="expression" priority="38" dxfId="74">
      <formula>ABS(J10-COTAÇÕES!#REF!)/COTAÇÕES!#REF!&gt;COTAÇÕES!#REF!</formula>
    </cfRule>
  </conditionalFormatting>
  <conditionalFormatting sqref="F16">
    <cfRule type="expression" priority="36" dxfId="74">
      <formula>ABS(F16-Q16)/Q16&gt;COTAÇÕES!#REF!</formula>
    </cfRule>
  </conditionalFormatting>
  <conditionalFormatting sqref="J16">
    <cfRule type="expression" priority="37" dxfId="74">
      <formula>ABS(J16-Q16)/Q16&gt;COTAÇÕES!#REF!</formula>
    </cfRule>
  </conditionalFormatting>
  <conditionalFormatting sqref="F14">
    <cfRule type="expression" priority="33" dxfId="74">
      <formula>ABS(F14-Q14)/Q14&gt;COTAÇÕES!#REF!</formula>
    </cfRule>
  </conditionalFormatting>
  <conditionalFormatting sqref="J14">
    <cfRule type="expression" priority="34" dxfId="74">
      <formula>ABS(J14-Q14)/Q14&gt;COTAÇÕES!#REF!</formula>
    </cfRule>
  </conditionalFormatting>
  <conditionalFormatting sqref="N14 J12">
    <cfRule type="expression" priority="35" dxfId="74">
      <formula>ABS(J12-COTAÇÕES!#REF!)/COTAÇÕES!#REF!&gt;COTAÇÕES!#REF!</formula>
    </cfRule>
  </conditionalFormatting>
  <conditionalFormatting sqref="J13">
    <cfRule type="expression" priority="32" dxfId="74">
      <formula>ABS(J13-Q13)/Q13&gt;COTAÇÕES!#REF!</formula>
    </cfRule>
  </conditionalFormatting>
  <conditionalFormatting sqref="N13">
    <cfRule type="expression" priority="31" dxfId="74">
      <formula>ABS(N13-Q13)/Q13&gt;COTAÇÕES!#REF!</formula>
    </cfRule>
  </conditionalFormatting>
  <conditionalFormatting sqref="N15">
    <cfRule type="expression" priority="30" dxfId="74">
      <formula>ABS(N15-COTAÇÕES!#REF!)/COTAÇÕES!#REF!&gt;COTAÇÕES!#REF!</formula>
    </cfRule>
  </conditionalFormatting>
  <conditionalFormatting sqref="F15">
    <cfRule type="expression" priority="28" dxfId="74">
      <formula>ABS(F15-Q15)/Q15&gt;COTAÇÕES!#REF!</formula>
    </cfRule>
  </conditionalFormatting>
  <conditionalFormatting sqref="J15">
    <cfRule type="expression" priority="29" dxfId="74">
      <formula>ABS(J15-Q15)/Q15&gt;COTAÇÕES!#REF!</formula>
    </cfRule>
  </conditionalFormatting>
  <conditionalFormatting sqref="J15">
    <cfRule type="expression" priority="27" dxfId="74">
      <formula>ABS(J15-COTAÇÕES!#REF!)/COTAÇÕES!#REF!&gt;COTAÇÕES!#REF!</formula>
    </cfRule>
  </conditionalFormatting>
  <conditionalFormatting sqref="F15">
    <cfRule type="expression" priority="26" dxfId="74">
      <formula>ABS(F15-N15)/N15&gt;COTAÇÕES!#REF!</formula>
    </cfRule>
  </conditionalFormatting>
  <conditionalFormatting sqref="F17">
    <cfRule type="expression" priority="23" dxfId="74">
      <formula>ABS(F17-Q17)/Q17&gt;COTAÇÕES!#REF!</formula>
    </cfRule>
  </conditionalFormatting>
  <conditionalFormatting sqref="J17">
    <cfRule type="expression" priority="24" dxfId="74">
      <formula>ABS(J17-Q17)/Q17&gt;COTAÇÕES!#REF!</formula>
    </cfRule>
  </conditionalFormatting>
  <conditionalFormatting sqref="N17">
    <cfRule type="expression" priority="25" dxfId="74">
      <formula>ABS(N17-COTAÇÕES!#REF!)/COTAÇÕES!#REF!&gt;COTAÇÕES!#REF!</formula>
    </cfRule>
  </conditionalFormatting>
  <conditionalFormatting sqref="N17">
    <cfRule type="expression" priority="22" dxfId="74">
      <formula>ABS(N17-COTAÇÕES!#REF!)/COTAÇÕES!#REF!&gt;COTAÇÕES!#REF!</formula>
    </cfRule>
  </conditionalFormatting>
  <conditionalFormatting sqref="F17">
    <cfRule type="expression" priority="21" dxfId="74">
      <formula>ABS(F17-Q17)/Q17&gt;COTAÇÕES!#REF!</formula>
    </cfRule>
  </conditionalFormatting>
  <conditionalFormatting sqref="J17">
    <cfRule type="expression" priority="20" dxfId="74">
      <formula>ABS(J17-Q17)/Q17&gt;COTAÇÕES!#REF!</formula>
    </cfRule>
  </conditionalFormatting>
  <conditionalFormatting sqref="F18">
    <cfRule type="expression" priority="17" dxfId="74">
      <formula>ABS(F18-Q18)/Q18&gt;COTAÇÕES!#REF!</formula>
    </cfRule>
  </conditionalFormatting>
  <conditionalFormatting sqref="J18">
    <cfRule type="expression" priority="18" dxfId="74">
      <formula>ABS(J18-Q18)/Q18&gt;COTAÇÕES!#REF!</formula>
    </cfRule>
  </conditionalFormatting>
  <conditionalFormatting sqref="N18">
    <cfRule type="expression" priority="19" dxfId="74">
      <formula>ABS(N18-COTAÇÕES!#REF!)/COTAÇÕES!#REF!&gt;COTAÇÕES!#REF!</formula>
    </cfRule>
  </conditionalFormatting>
  <conditionalFormatting sqref="N18">
    <cfRule type="expression" priority="16" dxfId="74">
      <formula>ABS(N18-COTAÇÕES!#REF!)/COTAÇÕES!#REF!&gt;COTAÇÕES!#REF!</formula>
    </cfRule>
  </conditionalFormatting>
  <conditionalFormatting sqref="F18">
    <cfRule type="expression" priority="15" dxfId="74">
      <formula>ABS(F18-Q18)/Q18&gt;COTAÇÕES!#REF!</formula>
    </cfRule>
  </conditionalFormatting>
  <conditionalFormatting sqref="J18">
    <cfRule type="expression" priority="14" dxfId="74">
      <formula>ABS(J18-Q18)/Q18&gt;COTAÇÕES!#REF!</formula>
    </cfRule>
  </conditionalFormatting>
  <conditionalFormatting sqref="N10:N12">
    <cfRule type="expression" priority="12" dxfId="74">
      <formula>ABS(N10-COTAÇÕES!#REF!)/COTAÇÕES!#REF!&gt;COTAÇÕES!#REF!</formula>
    </cfRule>
  </conditionalFormatting>
  <conditionalFormatting sqref="F19">
    <cfRule type="expression" priority="10" dxfId="74">
      <formula>ABS(F19-Q19)/Q19&gt;COTAÇÕES!#REF!</formula>
    </cfRule>
  </conditionalFormatting>
  <conditionalFormatting sqref="J19">
    <cfRule type="expression" priority="9" dxfId="74">
      <formula>ABS(J19-Q19)/Q19&gt;COTAÇÕES!#REF!</formula>
    </cfRule>
  </conditionalFormatting>
  <conditionalFormatting sqref="N19">
    <cfRule type="expression" priority="8" dxfId="74">
      <formula>ABS(N19-Q19)/Q19&gt;COTAÇÕES!#REF!</formula>
    </cfRule>
  </conditionalFormatting>
  <conditionalFormatting sqref="F20">
    <cfRule type="expression" priority="7" dxfId="74">
      <formula>ABS(F20-Q20)/Q20&gt;COTAÇÕES!#REF!</formula>
    </cfRule>
  </conditionalFormatting>
  <conditionalFormatting sqref="J20">
    <cfRule type="expression" priority="6" dxfId="74">
      <formula>ABS(J20-Q20)/Q20&gt;COTAÇÕES!#REF!</formula>
    </cfRule>
  </conditionalFormatting>
  <conditionalFormatting sqref="N20">
    <cfRule type="expression" priority="5" dxfId="74">
      <formula>ABS(N20-Q20)/Q20&gt;COTAÇÕES!#REF!</formula>
    </cfRule>
  </conditionalFormatting>
  <conditionalFormatting sqref="J11">
    <cfRule type="expression" priority="4" dxfId="74">
      <formula>ABS(J11-Q11)/Q11&gt;COTAÇÕES!#REF!</formula>
    </cfRule>
  </conditionalFormatting>
  <conditionalFormatting sqref="J11">
    <cfRule type="expression" priority="3" dxfId="74">
      <formula>ABS(J11-COTAÇÕES!#REF!)/COTAÇÕES!#REF!&gt;COTAÇÕES!#REF!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0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zoomScale="89" zoomScaleSheetLayoutView="89" workbookViewId="0" topLeftCell="A39">
      <selection activeCell="Q56" sqref="Q56"/>
    </sheetView>
  </sheetViews>
  <sheetFormatPr defaultColWidth="9.00390625" defaultRowHeight="21" customHeight="1"/>
  <cols>
    <col min="2" max="2" width="20.50390625" style="0" customWidth="1"/>
    <col min="4" max="4" width="12.25390625" style="0" customWidth="1"/>
    <col min="6" max="17" width="9.625" style="0" customWidth="1"/>
    <col min="18" max="18" width="13.125" style="0" bestFit="1" customWidth="1"/>
  </cols>
  <sheetData>
    <row r="1" spans="1:17" ht="21" customHeight="1">
      <c r="A1" s="723" t="s">
        <v>879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5"/>
    </row>
    <row r="2" spans="1:17" ht="21" customHeight="1">
      <c r="A2" s="726" t="s">
        <v>880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8"/>
    </row>
    <row r="3" spans="1:17" ht="21" customHeight="1">
      <c r="A3" s="737" t="s">
        <v>881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9"/>
    </row>
    <row r="4" spans="1:17" ht="21" customHeight="1" thickBot="1">
      <c r="A4" s="709" t="s">
        <v>882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1"/>
    </row>
    <row r="5" spans="1:17" ht="21" customHeight="1">
      <c r="A5" s="729" t="s">
        <v>883</v>
      </c>
      <c r="B5" s="731" t="s">
        <v>899</v>
      </c>
      <c r="C5" s="699" t="s">
        <v>900</v>
      </c>
      <c r="D5" s="700"/>
      <c r="E5" s="733" t="s">
        <v>884</v>
      </c>
      <c r="F5" s="699" t="s">
        <v>885</v>
      </c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6"/>
    </row>
    <row r="6" spans="1:17" ht="21" customHeight="1">
      <c r="A6" s="730"/>
      <c r="B6" s="732"/>
      <c r="C6" s="434" t="s">
        <v>387</v>
      </c>
      <c r="D6" s="435" t="s">
        <v>896</v>
      </c>
      <c r="E6" s="734"/>
      <c r="F6" s="430" t="s">
        <v>887</v>
      </c>
      <c r="G6" s="431" t="s">
        <v>888</v>
      </c>
      <c r="H6" s="430" t="s">
        <v>889</v>
      </c>
      <c r="I6" s="431" t="s">
        <v>890</v>
      </c>
      <c r="J6" s="430" t="s">
        <v>891</v>
      </c>
      <c r="K6" s="431" t="s">
        <v>892</v>
      </c>
      <c r="L6" s="430" t="s">
        <v>893</v>
      </c>
      <c r="M6" s="431" t="s">
        <v>894</v>
      </c>
      <c r="N6" s="431" t="s">
        <v>895</v>
      </c>
      <c r="O6" s="431" t="s">
        <v>62</v>
      </c>
      <c r="P6" s="431" t="s">
        <v>64</v>
      </c>
      <c r="Q6" s="473" t="s">
        <v>69</v>
      </c>
    </row>
    <row r="7" spans="1:18" ht="24.75" customHeight="1" thickBot="1">
      <c r="A7" s="712">
        <v>1</v>
      </c>
      <c r="B7" s="713" t="s">
        <v>82</v>
      </c>
      <c r="C7" s="715">
        <f>D7/$D$52</f>
        <v>0.046</v>
      </c>
      <c r="D7" s="716">
        <f>'PLANILHA ORÇAMENTÁRIA '!J9</f>
        <v>67308.36</v>
      </c>
      <c r="E7" s="436" t="s">
        <v>387</v>
      </c>
      <c r="F7" s="452">
        <v>0.0837</v>
      </c>
      <c r="G7" s="452">
        <v>0.0833</v>
      </c>
      <c r="H7" s="452">
        <v>0.0833</v>
      </c>
      <c r="I7" s="452">
        <v>0.0833</v>
      </c>
      <c r="J7" s="452">
        <v>0.0833</v>
      </c>
      <c r="K7" s="452">
        <v>0.0833</v>
      </c>
      <c r="L7" s="452">
        <v>0.0833</v>
      </c>
      <c r="M7" s="452">
        <v>0.0833</v>
      </c>
      <c r="N7" s="452">
        <v>0.0833</v>
      </c>
      <c r="O7" s="452">
        <v>0.0833</v>
      </c>
      <c r="P7" s="452">
        <v>0.0833</v>
      </c>
      <c r="Q7" s="474">
        <v>0.0833</v>
      </c>
      <c r="R7" s="487"/>
    </row>
    <row r="8" spans="1:18" ht="24.75" customHeight="1">
      <c r="A8" s="701"/>
      <c r="B8" s="714"/>
      <c r="C8" s="703"/>
      <c r="D8" s="704"/>
      <c r="E8" s="437" t="s">
        <v>896</v>
      </c>
      <c r="F8" s="451">
        <f>F7*$D$7</f>
        <v>5633.71</v>
      </c>
      <c r="G8" s="451">
        <f aca="true" t="shared" si="0" ref="G8:P8">G7*$D$7</f>
        <v>5606.79</v>
      </c>
      <c r="H8" s="451">
        <f t="shared" si="0"/>
        <v>5606.79</v>
      </c>
      <c r="I8" s="451">
        <f t="shared" si="0"/>
        <v>5606.79</v>
      </c>
      <c r="J8" s="451">
        <f t="shared" si="0"/>
        <v>5606.79</v>
      </c>
      <c r="K8" s="451">
        <f t="shared" si="0"/>
        <v>5606.79</v>
      </c>
      <c r="L8" s="451">
        <f t="shared" si="0"/>
        <v>5606.79</v>
      </c>
      <c r="M8" s="451">
        <f t="shared" si="0"/>
        <v>5606.79</v>
      </c>
      <c r="N8" s="451">
        <f t="shared" si="0"/>
        <v>5606.79</v>
      </c>
      <c r="O8" s="451">
        <f t="shared" si="0"/>
        <v>5606.79</v>
      </c>
      <c r="P8" s="451">
        <f t="shared" si="0"/>
        <v>5606.79</v>
      </c>
      <c r="Q8" s="475">
        <f>Q7*$D$7-0.05</f>
        <v>5606.74</v>
      </c>
      <c r="R8" s="487"/>
    </row>
    <row r="9" spans="1:18" ht="24.75" customHeight="1" thickBot="1">
      <c r="A9" s="701">
        <v>2</v>
      </c>
      <c r="B9" s="708" t="s">
        <v>34</v>
      </c>
      <c r="C9" s="703">
        <f>D9/$D$52</f>
        <v>0.0015</v>
      </c>
      <c r="D9" s="704">
        <f>'PLANILHA ORÇAMENTÁRIA '!J12</f>
        <v>2219.68</v>
      </c>
      <c r="E9" s="440" t="s">
        <v>387</v>
      </c>
      <c r="F9" s="452">
        <v>1</v>
      </c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76"/>
      <c r="R9" s="487"/>
    </row>
    <row r="10" spans="1:18" ht="24.75" customHeight="1">
      <c r="A10" s="701"/>
      <c r="B10" s="708"/>
      <c r="C10" s="703"/>
      <c r="D10" s="704"/>
      <c r="E10" s="437" t="s">
        <v>896</v>
      </c>
      <c r="F10" s="451">
        <f>F9*$D$9</f>
        <v>2219.68</v>
      </c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77"/>
      <c r="R10" s="487"/>
    </row>
    <row r="11" spans="1:18" ht="24.75" customHeight="1" thickBot="1">
      <c r="A11" s="701">
        <v>3</v>
      </c>
      <c r="B11" s="708" t="s">
        <v>81</v>
      </c>
      <c r="C11" s="703">
        <f>D11/$D$52</f>
        <v>0.0177</v>
      </c>
      <c r="D11" s="704">
        <f>'PLANILHA ORÇAMENTÁRIA '!J22</f>
        <v>25852.71</v>
      </c>
      <c r="E11" s="440" t="s">
        <v>387</v>
      </c>
      <c r="F11" s="452">
        <v>1</v>
      </c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76"/>
      <c r="R11" s="487"/>
    </row>
    <row r="12" spans="1:18" ht="24.75" customHeight="1">
      <c r="A12" s="701"/>
      <c r="B12" s="708"/>
      <c r="C12" s="703"/>
      <c r="D12" s="704"/>
      <c r="E12" s="437" t="s">
        <v>896</v>
      </c>
      <c r="F12" s="451">
        <f>F11*D11</f>
        <v>25852.71</v>
      </c>
      <c r="G12" s="438"/>
      <c r="H12" s="439"/>
      <c r="I12" s="439"/>
      <c r="J12" s="439"/>
      <c r="K12" s="439"/>
      <c r="L12" s="439"/>
      <c r="M12" s="439"/>
      <c r="N12" s="439"/>
      <c r="O12" s="439"/>
      <c r="P12" s="439"/>
      <c r="Q12" s="478"/>
      <c r="R12" s="487"/>
    </row>
    <row r="13" spans="1:18" ht="24.75" customHeight="1" thickBot="1">
      <c r="A13" s="701">
        <v>4</v>
      </c>
      <c r="B13" s="707" t="s">
        <v>107</v>
      </c>
      <c r="C13" s="703">
        <f>D13/$D$52</f>
        <v>0.0566</v>
      </c>
      <c r="D13" s="704">
        <f>'PLANILHA ORÇAMENTÁRIA '!J30</f>
        <v>82816.34</v>
      </c>
      <c r="E13" s="440" t="s">
        <v>387</v>
      </c>
      <c r="F13" s="452">
        <v>0.3</v>
      </c>
      <c r="G13" s="452">
        <v>0.2</v>
      </c>
      <c r="H13" s="452">
        <v>0.2</v>
      </c>
      <c r="I13" s="452">
        <v>0.3</v>
      </c>
      <c r="J13" s="441"/>
      <c r="K13" s="441"/>
      <c r="L13" s="441"/>
      <c r="M13" s="441"/>
      <c r="N13" s="441"/>
      <c r="O13" s="441"/>
      <c r="P13" s="441"/>
      <c r="Q13" s="476"/>
      <c r="R13" s="487"/>
    </row>
    <row r="14" spans="1:18" ht="24.75" customHeight="1">
      <c r="A14" s="701"/>
      <c r="B14" s="707"/>
      <c r="C14" s="703"/>
      <c r="D14" s="704"/>
      <c r="E14" s="437" t="s">
        <v>896</v>
      </c>
      <c r="F14" s="453">
        <f>F13*$D$13</f>
        <v>24844.9</v>
      </c>
      <c r="G14" s="453">
        <f>G13*$D$13</f>
        <v>16563.27</v>
      </c>
      <c r="H14" s="453">
        <f>H13*$D$13</f>
        <v>16563.27</v>
      </c>
      <c r="I14" s="453">
        <f>I13*$D$13</f>
        <v>24844.9</v>
      </c>
      <c r="J14" s="439"/>
      <c r="K14" s="439"/>
      <c r="L14" s="439"/>
      <c r="M14" s="439"/>
      <c r="N14" s="439"/>
      <c r="O14" s="439"/>
      <c r="P14" s="439"/>
      <c r="Q14" s="478"/>
      <c r="R14" s="487"/>
    </row>
    <row r="15" spans="1:18" ht="24.75" customHeight="1" thickBot="1">
      <c r="A15" s="701">
        <v>5</v>
      </c>
      <c r="B15" s="707" t="s">
        <v>63</v>
      </c>
      <c r="C15" s="703">
        <f>D15/$D$52</f>
        <v>0.0426</v>
      </c>
      <c r="D15" s="704">
        <f>'PLANILHA ORÇAMENTÁRIA '!J38</f>
        <v>62255.41</v>
      </c>
      <c r="E15" s="440" t="s">
        <v>387</v>
      </c>
      <c r="F15" s="452">
        <v>0.3</v>
      </c>
      <c r="G15" s="452">
        <v>0.2</v>
      </c>
      <c r="H15" s="452">
        <v>0.2</v>
      </c>
      <c r="I15" s="452">
        <v>0.2</v>
      </c>
      <c r="J15" s="452">
        <v>0.05</v>
      </c>
      <c r="K15" s="452">
        <v>0.05</v>
      </c>
      <c r="L15" s="441"/>
      <c r="M15" s="441"/>
      <c r="N15" s="441"/>
      <c r="O15" s="441"/>
      <c r="P15" s="441"/>
      <c r="Q15" s="476"/>
      <c r="R15" s="487"/>
    </row>
    <row r="16" spans="1:18" ht="24.75" customHeight="1">
      <c r="A16" s="701"/>
      <c r="B16" s="707"/>
      <c r="C16" s="703"/>
      <c r="D16" s="704"/>
      <c r="E16" s="437" t="s">
        <v>896</v>
      </c>
      <c r="F16" s="453">
        <f>F15*$D$15-0.01</f>
        <v>18676.61</v>
      </c>
      <c r="G16" s="453">
        <f>G15*$D$15</f>
        <v>12451.08</v>
      </c>
      <c r="H16" s="453">
        <f>H15*$D$15</f>
        <v>12451.08</v>
      </c>
      <c r="I16" s="453">
        <f>I15*$D$15</f>
        <v>12451.08</v>
      </c>
      <c r="J16" s="453">
        <f>J15*$D$15</f>
        <v>3112.77</v>
      </c>
      <c r="K16" s="453">
        <f>K15*$D$15</f>
        <v>3112.77</v>
      </c>
      <c r="L16" s="439"/>
      <c r="M16" s="439"/>
      <c r="N16" s="439"/>
      <c r="O16" s="439"/>
      <c r="P16" s="439"/>
      <c r="Q16" s="478"/>
      <c r="R16" s="487"/>
    </row>
    <row r="17" spans="1:18" ht="24.75" customHeight="1" thickBot="1">
      <c r="A17" s="701">
        <v>6</v>
      </c>
      <c r="B17" s="707" t="s">
        <v>26</v>
      </c>
      <c r="C17" s="703">
        <f>D17/$D$52</f>
        <v>0.1536</v>
      </c>
      <c r="D17" s="704">
        <f>'PLANILHA ORÇAMENTÁRIA '!J46</f>
        <v>224686.26</v>
      </c>
      <c r="E17" s="440" t="s">
        <v>387</v>
      </c>
      <c r="F17" s="452">
        <v>0.1</v>
      </c>
      <c r="G17" s="452">
        <v>0.15</v>
      </c>
      <c r="H17" s="452">
        <v>0.2</v>
      </c>
      <c r="I17" s="452">
        <v>0.2</v>
      </c>
      <c r="J17" s="452">
        <v>0.35</v>
      </c>
      <c r="K17" s="441"/>
      <c r="L17" s="441"/>
      <c r="M17" s="441"/>
      <c r="N17" s="441"/>
      <c r="O17" s="441"/>
      <c r="P17" s="441"/>
      <c r="Q17" s="476"/>
      <c r="R17" s="487"/>
    </row>
    <row r="18" spans="1:18" ht="24.75" customHeight="1">
      <c r="A18" s="701"/>
      <c r="B18" s="707"/>
      <c r="C18" s="703"/>
      <c r="D18" s="704"/>
      <c r="E18" s="437" t="s">
        <v>896</v>
      </c>
      <c r="F18" s="453">
        <f>F17*$D$17</f>
        <v>22468.63</v>
      </c>
      <c r="G18" s="453">
        <f>G17*$D$17</f>
        <v>33702.94</v>
      </c>
      <c r="H18" s="453">
        <f>H17*$D$17</f>
        <v>44937.25</v>
      </c>
      <c r="I18" s="453">
        <f>I17*$D$17</f>
        <v>44937.25</v>
      </c>
      <c r="J18" s="453">
        <f>J17*$D$17</f>
        <v>78640.19</v>
      </c>
      <c r="K18" s="439"/>
      <c r="L18" s="439"/>
      <c r="M18" s="439"/>
      <c r="N18" s="439"/>
      <c r="O18" s="442"/>
      <c r="P18" s="442"/>
      <c r="Q18" s="479"/>
      <c r="R18" s="487"/>
    </row>
    <row r="19" spans="1:18" ht="24.75" customHeight="1" thickBot="1">
      <c r="A19" s="701">
        <v>7</v>
      </c>
      <c r="B19" s="706" t="s">
        <v>35</v>
      </c>
      <c r="C19" s="703">
        <f>D19/$D$52</f>
        <v>0.0451</v>
      </c>
      <c r="D19" s="704">
        <f>'PLANILHA ORÇAMENTÁRIA '!J51</f>
        <v>65946.65</v>
      </c>
      <c r="E19" s="440" t="s">
        <v>387</v>
      </c>
      <c r="F19" s="441"/>
      <c r="G19" s="441"/>
      <c r="H19" s="452">
        <v>0.15</v>
      </c>
      <c r="I19" s="452">
        <v>0.2</v>
      </c>
      <c r="J19" s="452">
        <v>0.3</v>
      </c>
      <c r="K19" s="452">
        <v>0.25</v>
      </c>
      <c r="L19" s="452">
        <v>0.1</v>
      </c>
      <c r="M19" s="441"/>
      <c r="N19" s="441"/>
      <c r="O19" s="441"/>
      <c r="P19" s="441"/>
      <c r="Q19" s="476"/>
      <c r="R19" s="487"/>
    </row>
    <row r="20" spans="1:18" ht="24.75" customHeight="1">
      <c r="A20" s="701"/>
      <c r="B20" s="706"/>
      <c r="C20" s="703"/>
      <c r="D20" s="704"/>
      <c r="E20" s="437" t="s">
        <v>896</v>
      </c>
      <c r="F20" s="437"/>
      <c r="G20" s="437"/>
      <c r="H20" s="454">
        <f>H19*$D$19</f>
        <v>9892</v>
      </c>
      <c r="I20" s="454">
        <f>I19*$D$19</f>
        <v>13189.33</v>
      </c>
      <c r="J20" s="454">
        <f>J19*$D$19</f>
        <v>19784</v>
      </c>
      <c r="K20" s="454">
        <f>K19*$D$19</f>
        <v>16486.66</v>
      </c>
      <c r="L20" s="454">
        <f>L19*$D$19-0.01</f>
        <v>6594.66</v>
      </c>
      <c r="M20" s="439"/>
      <c r="N20" s="444"/>
      <c r="O20" s="444"/>
      <c r="P20" s="444"/>
      <c r="Q20" s="479"/>
      <c r="R20" s="487"/>
    </row>
    <row r="21" spans="1:18" ht="24.75" customHeight="1" thickBot="1">
      <c r="A21" s="701">
        <v>8</v>
      </c>
      <c r="B21" s="706" t="s">
        <v>897</v>
      </c>
      <c r="C21" s="703">
        <f>D21/$D$52</f>
        <v>0.0007</v>
      </c>
      <c r="D21" s="704">
        <f>'PLANILHA ORÇAMENTÁRIA '!J54</f>
        <v>1090.26</v>
      </c>
      <c r="E21" s="440" t="s">
        <v>387</v>
      </c>
      <c r="F21" s="445"/>
      <c r="G21" s="445"/>
      <c r="H21" s="445"/>
      <c r="I21" s="446"/>
      <c r="J21" s="452">
        <v>0.2</v>
      </c>
      <c r="K21" s="452">
        <v>0.2</v>
      </c>
      <c r="L21" s="452">
        <v>0.3</v>
      </c>
      <c r="M21" s="452">
        <v>0.3</v>
      </c>
      <c r="N21" s="441"/>
      <c r="O21" s="441"/>
      <c r="P21" s="441"/>
      <c r="Q21" s="476"/>
      <c r="R21" s="487"/>
    </row>
    <row r="22" spans="1:18" ht="24.75" customHeight="1">
      <c r="A22" s="701"/>
      <c r="B22" s="706"/>
      <c r="C22" s="703"/>
      <c r="D22" s="704"/>
      <c r="E22" s="437" t="s">
        <v>896</v>
      </c>
      <c r="F22" s="445"/>
      <c r="G22" s="445"/>
      <c r="H22" s="445"/>
      <c r="I22" s="443"/>
      <c r="J22" s="455">
        <f>J21*$D$21</f>
        <v>218.05</v>
      </c>
      <c r="K22" s="455">
        <f>K21*$D$21</f>
        <v>218.05</v>
      </c>
      <c r="L22" s="455">
        <f>L21*$D$21</f>
        <v>327.08</v>
      </c>
      <c r="M22" s="455">
        <f>M21*$D$21</f>
        <v>327.08</v>
      </c>
      <c r="N22" s="444"/>
      <c r="O22" s="444"/>
      <c r="P22" s="444"/>
      <c r="Q22" s="479"/>
      <c r="R22" s="487"/>
    </row>
    <row r="23" spans="1:18" ht="24.75" customHeight="1" thickBot="1">
      <c r="A23" s="701">
        <v>9</v>
      </c>
      <c r="B23" s="705" t="s">
        <v>79</v>
      </c>
      <c r="C23" s="703">
        <f>D23/$D$52</f>
        <v>0.0333</v>
      </c>
      <c r="D23" s="704">
        <f>'PLANILHA ORÇAMENTÁRIA '!J58</f>
        <v>48682.71</v>
      </c>
      <c r="E23" s="440" t="s">
        <v>387</v>
      </c>
      <c r="F23" s="441"/>
      <c r="G23" s="441"/>
      <c r="H23" s="441"/>
      <c r="I23" s="441"/>
      <c r="J23" s="452">
        <v>0.05</v>
      </c>
      <c r="K23" s="452">
        <v>0.2</v>
      </c>
      <c r="L23" s="452">
        <v>0.25</v>
      </c>
      <c r="M23" s="452">
        <v>0.5</v>
      </c>
      <c r="N23" s="441"/>
      <c r="O23" s="441"/>
      <c r="P23" s="441"/>
      <c r="Q23" s="476"/>
      <c r="R23" s="487"/>
    </row>
    <row r="24" spans="1:18" ht="24.75" customHeight="1">
      <c r="A24" s="701"/>
      <c r="B24" s="705"/>
      <c r="C24" s="703"/>
      <c r="D24" s="704"/>
      <c r="E24" s="437" t="s">
        <v>896</v>
      </c>
      <c r="F24" s="437"/>
      <c r="G24" s="437"/>
      <c r="H24" s="437"/>
      <c r="I24" s="444"/>
      <c r="J24" s="456">
        <f>J23*$D$23</f>
        <v>2434.14</v>
      </c>
      <c r="K24" s="456">
        <f>K23*$D$23</f>
        <v>9736.54</v>
      </c>
      <c r="L24" s="456">
        <f>L23*$D$23</f>
        <v>12170.68</v>
      </c>
      <c r="M24" s="456">
        <f>M23*$D$23</f>
        <v>24341.36</v>
      </c>
      <c r="N24" s="444"/>
      <c r="O24" s="444"/>
      <c r="P24" s="444"/>
      <c r="Q24" s="479"/>
      <c r="R24" s="487"/>
    </row>
    <row r="25" spans="1:18" ht="24.75" customHeight="1" thickBot="1">
      <c r="A25" s="701">
        <v>10</v>
      </c>
      <c r="B25" s="705" t="s">
        <v>125</v>
      </c>
      <c r="C25" s="703">
        <f>D25/$D$52</f>
        <v>0.014</v>
      </c>
      <c r="D25" s="704">
        <f>'PLANILHA ORÇAMENTÁRIA '!J64</f>
        <v>20464.5</v>
      </c>
      <c r="E25" s="440" t="s">
        <v>387</v>
      </c>
      <c r="F25" s="441"/>
      <c r="G25" s="441"/>
      <c r="H25" s="441"/>
      <c r="I25" s="441"/>
      <c r="J25" s="441"/>
      <c r="K25" s="441"/>
      <c r="L25" s="452">
        <v>0.3</v>
      </c>
      <c r="M25" s="452">
        <v>0.3</v>
      </c>
      <c r="N25" s="452">
        <v>0.4</v>
      </c>
      <c r="O25" s="441"/>
      <c r="P25" s="441"/>
      <c r="Q25" s="476"/>
      <c r="R25" s="487"/>
    </row>
    <row r="26" spans="1:18" ht="24.75" customHeight="1">
      <c r="A26" s="701"/>
      <c r="B26" s="705"/>
      <c r="C26" s="703"/>
      <c r="D26" s="704"/>
      <c r="E26" s="437" t="s">
        <v>896</v>
      </c>
      <c r="F26" s="437"/>
      <c r="G26" s="437"/>
      <c r="H26" s="437"/>
      <c r="I26" s="437"/>
      <c r="J26" s="437"/>
      <c r="K26" s="444"/>
      <c r="L26" s="457">
        <f>L25*$D$25</f>
        <v>6139.35</v>
      </c>
      <c r="M26" s="457">
        <f>M25*$D$25</f>
        <v>6139.35</v>
      </c>
      <c r="N26" s="457">
        <f>N25*$D$25+0.01</f>
        <v>8185.81</v>
      </c>
      <c r="O26" s="444"/>
      <c r="P26" s="444"/>
      <c r="Q26" s="479"/>
      <c r="R26" s="487"/>
    </row>
    <row r="27" spans="1:18" ht="24.75" customHeight="1" thickBot="1">
      <c r="A27" s="701">
        <v>11</v>
      </c>
      <c r="B27" s="702" t="s">
        <v>132</v>
      </c>
      <c r="C27" s="703">
        <f>D27/$D$52</f>
        <v>0.1265</v>
      </c>
      <c r="D27" s="704">
        <f>'PLANILHA ORÇAMENTÁRIA '!J72</f>
        <v>185007.27</v>
      </c>
      <c r="E27" s="440" t="s">
        <v>387</v>
      </c>
      <c r="F27" s="437"/>
      <c r="G27" s="441"/>
      <c r="H27" s="441"/>
      <c r="I27" s="441"/>
      <c r="J27" s="441"/>
      <c r="K27" s="441"/>
      <c r="L27" s="437"/>
      <c r="M27" s="441"/>
      <c r="N27" s="452">
        <v>0.5</v>
      </c>
      <c r="O27" s="452">
        <v>0.5</v>
      </c>
      <c r="P27" s="441"/>
      <c r="Q27" s="476"/>
      <c r="R27" s="487"/>
    </row>
    <row r="28" spans="1:18" ht="24.75" customHeight="1">
      <c r="A28" s="701"/>
      <c r="B28" s="702"/>
      <c r="C28" s="703"/>
      <c r="D28" s="704"/>
      <c r="E28" s="437" t="s">
        <v>896</v>
      </c>
      <c r="F28" s="437"/>
      <c r="G28" s="437"/>
      <c r="H28" s="437"/>
      <c r="I28" s="437"/>
      <c r="J28" s="437"/>
      <c r="K28" s="437"/>
      <c r="L28" s="437"/>
      <c r="M28" s="444"/>
      <c r="N28" s="456">
        <f>N27*D27</f>
        <v>92503.64</v>
      </c>
      <c r="O28" s="456">
        <f>O27*D27</f>
        <v>92503.64</v>
      </c>
      <c r="P28" s="444"/>
      <c r="Q28" s="479"/>
      <c r="R28" s="487"/>
    </row>
    <row r="29" spans="1:18" ht="24.75" customHeight="1">
      <c r="A29" s="509"/>
      <c r="B29" s="512"/>
      <c r="C29" s="510"/>
      <c r="D29" s="511"/>
      <c r="E29" s="437"/>
      <c r="F29" s="437"/>
      <c r="G29" s="437"/>
      <c r="H29" s="437"/>
      <c r="I29" s="437"/>
      <c r="J29" s="437"/>
      <c r="K29" s="513"/>
      <c r="L29" s="513"/>
      <c r="M29" s="514"/>
      <c r="N29" s="515"/>
      <c r="O29" s="456"/>
      <c r="P29" s="444"/>
      <c r="Q29" s="479"/>
      <c r="R29" s="487"/>
    </row>
    <row r="30" spans="1:18" ht="24.75" customHeight="1" thickBot="1">
      <c r="A30" s="701">
        <v>12</v>
      </c>
      <c r="B30" s="705" t="s">
        <v>138</v>
      </c>
      <c r="C30" s="703">
        <f>D30/$D$52</f>
        <v>0.0569</v>
      </c>
      <c r="D30" s="704">
        <f>'PLANILHA ORÇAMENTÁRIA '!J78</f>
        <v>83219.7</v>
      </c>
      <c r="E30" s="440" t="s">
        <v>387</v>
      </c>
      <c r="F30" s="437"/>
      <c r="G30" s="437"/>
      <c r="H30" s="441"/>
      <c r="I30" s="441"/>
      <c r="J30" s="441"/>
      <c r="K30" s="452">
        <v>0.4</v>
      </c>
      <c r="L30" s="452">
        <v>0.2</v>
      </c>
      <c r="M30" s="452">
        <v>0.2</v>
      </c>
      <c r="N30" s="452">
        <v>0.2</v>
      </c>
      <c r="O30" s="441"/>
      <c r="P30" s="441"/>
      <c r="Q30" s="476"/>
      <c r="R30" s="487"/>
    </row>
    <row r="31" spans="1:18" ht="24.75" customHeight="1">
      <c r="A31" s="701"/>
      <c r="B31" s="705"/>
      <c r="C31" s="703"/>
      <c r="D31" s="704"/>
      <c r="E31" s="437" t="s">
        <v>896</v>
      </c>
      <c r="F31" s="437"/>
      <c r="G31" s="437"/>
      <c r="H31" s="437"/>
      <c r="I31" s="437"/>
      <c r="J31" s="437"/>
      <c r="K31" s="457">
        <f>K30*$D$30</f>
        <v>33287.88</v>
      </c>
      <c r="L31" s="457">
        <f>L30*$D$30</f>
        <v>16643.94</v>
      </c>
      <c r="M31" s="457">
        <f>M30*$D$30</f>
        <v>16643.94</v>
      </c>
      <c r="N31" s="457">
        <f>N30*$D$30</f>
        <v>16643.94</v>
      </c>
      <c r="O31" s="442"/>
      <c r="P31" s="442"/>
      <c r="Q31" s="479"/>
      <c r="R31" s="487"/>
    </row>
    <row r="32" spans="1:18" ht="24.75" customHeight="1" thickBot="1">
      <c r="A32" s="701">
        <v>13</v>
      </c>
      <c r="B32" s="702" t="s">
        <v>27</v>
      </c>
      <c r="C32" s="703">
        <f>D32/$D$52</f>
        <v>0.039</v>
      </c>
      <c r="D32" s="704">
        <f>'PLANILHA ORÇAMENTÁRIA '!J85</f>
        <v>56992.04</v>
      </c>
      <c r="E32" s="440" t="s">
        <v>387</v>
      </c>
      <c r="F32" s="441"/>
      <c r="G32" s="441"/>
      <c r="H32" s="441"/>
      <c r="I32" s="441"/>
      <c r="J32" s="441"/>
      <c r="K32" s="437"/>
      <c r="L32" s="452">
        <v>0.3</v>
      </c>
      <c r="M32" s="452">
        <v>0.4</v>
      </c>
      <c r="N32" s="452">
        <v>0.2</v>
      </c>
      <c r="O32" s="452">
        <v>0.1</v>
      </c>
      <c r="P32" s="441"/>
      <c r="Q32" s="476"/>
      <c r="R32" s="487"/>
    </row>
    <row r="33" spans="1:18" ht="24.75" customHeight="1">
      <c r="A33" s="701"/>
      <c r="B33" s="702"/>
      <c r="C33" s="703"/>
      <c r="D33" s="704"/>
      <c r="E33" s="437" t="s">
        <v>896</v>
      </c>
      <c r="F33" s="437"/>
      <c r="G33" s="437"/>
      <c r="H33" s="437"/>
      <c r="I33" s="437"/>
      <c r="J33" s="437"/>
      <c r="K33" s="437"/>
      <c r="L33" s="457">
        <f>L32*$D$32</f>
        <v>17097.61</v>
      </c>
      <c r="M33" s="457">
        <f>M32*$D$32</f>
        <v>22796.82</v>
      </c>
      <c r="N33" s="457">
        <f>N32*$D$32</f>
        <v>11398.41</v>
      </c>
      <c r="O33" s="457">
        <f>O32*$D$32+0.01</f>
        <v>5699.21</v>
      </c>
      <c r="P33" s="442"/>
      <c r="Q33" s="479"/>
      <c r="R33" s="487"/>
    </row>
    <row r="34" spans="1:18" ht="24.75" customHeight="1" thickBot="1">
      <c r="A34" s="701">
        <v>14</v>
      </c>
      <c r="B34" s="702" t="s">
        <v>36</v>
      </c>
      <c r="C34" s="703">
        <f>D34/$D$52</f>
        <v>0.0718</v>
      </c>
      <c r="D34" s="704">
        <f>'PLANILHA ORÇAMENTÁRIA '!J124</f>
        <v>105025.17</v>
      </c>
      <c r="E34" s="440" t="s">
        <v>387</v>
      </c>
      <c r="F34" s="452">
        <v>0.05</v>
      </c>
      <c r="G34" s="452">
        <v>0.15</v>
      </c>
      <c r="H34" s="452">
        <v>0.1</v>
      </c>
      <c r="I34" s="452">
        <v>0.1</v>
      </c>
      <c r="J34" s="452">
        <v>0.1</v>
      </c>
      <c r="K34" s="452">
        <v>0.1</v>
      </c>
      <c r="L34" s="452">
        <v>0.1</v>
      </c>
      <c r="M34" s="452">
        <v>0.1</v>
      </c>
      <c r="N34" s="452">
        <v>0.1</v>
      </c>
      <c r="O34" s="452">
        <v>0.05</v>
      </c>
      <c r="P34" s="452">
        <v>0.05</v>
      </c>
      <c r="Q34" s="479"/>
      <c r="R34" s="487"/>
    </row>
    <row r="35" spans="1:18" ht="24.75" customHeight="1">
      <c r="A35" s="701"/>
      <c r="B35" s="702"/>
      <c r="C35" s="703"/>
      <c r="D35" s="704"/>
      <c r="E35" s="437" t="s">
        <v>896</v>
      </c>
      <c r="F35" s="456">
        <f>F34*$D$34</f>
        <v>5251.26</v>
      </c>
      <c r="G35" s="456">
        <f aca="true" t="shared" si="1" ref="G35:O35">G34*$D$34</f>
        <v>15753.78</v>
      </c>
      <c r="H35" s="456">
        <f t="shared" si="1"/>
        <v>10502.52</v>
      </c>
      <c r="I35" s="456">
        <f t="shared" si="1"/>
        <v>10502.52</v>
      </c>
      <c r="J35" s="456">
        <f t="shared" si="1"/>
        <v>10502.52</v>
      </c>
      <c r="K35" s="456">
        <f t="shared" si="1"/>
        <v>10502.52</v>
      </c>
      <c r="L35" s="456">
        <f t="shared" si="1"/>
        <v>10502.52</v>
      </c>
      <c r="M35" s="456">
        <f t="shared" si="1"/>
        <v>10502.52</v>
      </c>
      <c r="N35" s="456">
        <f t="shared" si="1"/>
        <v>10502.52</v>
      </c>
      <c r="O35" s="456">
        <f t="shared" si="1"/>
        <v>5251.26</v>
      </c>
      <c r="P35" s="456">
        <f>P34*$D$34-0.03</f>
        <v>5251.23</v>
      </c>
      <c r="Q35" s="479"/>
      <c r="R35" s="487"/>
    </row>
    <row r="36" spans="1:18" ht="24.75" customHeight="1" thickBot="1">
      <c r="A36" s="701">
        <v>15</v>
      </c>
      <c r="B36" s="702" t="s">
        <v>252</v>
      </c>
      <c r="C36" s="703">
        <f>D36/$D$52</f>
        <v>0.0245</v>
      </c>
      <c r="D36" s="704">
        <f>'PLANILHA ORÇAMENTÁRIA '!J140</f>
        <v>35829.73</v>
      </c>
      <c r="E36" s="440" t="s">
        <v>387</v>
      </c>
      <c r="F36" s="437"/>
      <c r="G36" s="437"/>
      <c r="H36" s="441"/>
      <c r="I36" s="441"/>
      <c r="J36" s="441"/>
      <c r="K36" s="441"/>
      <c r="L36" s="441"/>
      <c r="M36" s="452">
        <v>0.2</v>
      </c>
      <c r="N36" s="452">
        <v>0.3</v>
      </c>
      <c r="O36" s="452">
        <v>0.3</v>
      </c>
      <c r="P36" s="452">
        <v>0.2</v>
      </c>
      <c r="Q36" s="476"/>
      <c r="R36" s="487"/>
    </row>
    <row r="37" spans="1:18" ht="24.75" customHeight="1">
      <c r="A37" s="701"/>
      <c r="B37" s="702"/>
      <c r="C37" s="703"/>
      <c r="D37" s="704"/>
      <c r="E37" s="437" t="s">
        <v>896</v>
      </c>
      <c r="F37" s="437"/>
      <c r="G37" s="437"/>
      <c r="H37" s="448"/>
      <c r="I37" s="448"/>
      <c r="J37" s="448"/>
      <c r="K37" s="448"/>
      <c r="L37" s="437"/>
      <c r="M37" s="457">
        <f>M36*$D$36</f>
        <v>7165.95</v>
      </c>
      <c r="N37" s="457">
        <f>N36*$D$36</f>
        <v>10748.92</v>
      </c>
      <c r="O37" s="457">
        <f>O36*$D$36</f>
        <v>10748.92</v>
      </c>
      <c r="P37" s="457">
        <f>P36*$D$36-0.01</f>
        <v>7165.94</v>
      </c>
      <c r="Q37" s="479"/>
      <c r="R37" s="487"/>
    </row>
    <row r="38" spans="1:18" ht="24.75" customHeight="1" thickBot="1">
      <c r="A38" s="701">
        <v>16</v>
      </c>
      <c r="B38" s="705" t="s">
        <v>147</v>
      </c>
      <c r="C38" s="703">
        <f>D38/$D$52</f>
        <v>0.044</v>
      </c>
      <c r="D38" s="704">
        <f>'PLANILHA ORÇAMENTÁRIA '!J166</f>
        <v>64351.31</v>
      </c>
      <c r="E38" s="440" t="s">
        <v>387</v>
      </c>
      <c r="F38" s="452">
        <v>0.05</v>
      </c>
      <c r="G38" s="452">
        <v>0.15</v>
      </c>
      <c r="H38" s="452">
        <v>0.1</v>
      </c>
      <c r="I38" s="452">
        <v>0.1</v>
      </c>
      <c r="J38" s="452">
        <v>0.1</v>
      </c>
      <c r="K38" s="452">
        <v>0.2</v>
      </c>
      <c r="L38" s="452">
        <v>0.2</v>
      </c>
      <c r="M38" s="452">
        <v>0.1</v>
      </c>
      <c r="N38" s="441"/>
      <c r="O38" s="441"/>
      <c r="P38" s="441"/>
      <c r="Q38" s="476"/>
      <c r="R38" s="487"/>
    </row>
    <row r="39" spans="1:18" ht="24.75" customHeight="1">
      <c r="A39" s="701"/>
      <c r="B39" s="705"/>
      <c r="C39" s="703"/>
      <c r="D39" s="704"/>
      <c r="E39" s="437" t="s">
        <v>896</v>
      </c>
      <c r="F39" s="453">
        <f aca="true" t="shared" si="2" ref="F39:L39">F38*$D$38</f>
        <v>3217.57</v>
      </c>
      <c r="G39" s="453">
        <f t="shared" si="2"/>
        <v>9652.7</v>
      </c>
      <c r="H39" s="453">
        <f t="shared" si="2"/>
        <v>6435.13</v>
      </c>
      <c r="I39" s="453">
        <f t="shared" si="2"/>
        <v>6435.13</v>
      </c>
      <c r="J39" s="453">
        <f t="shared" si="2"/>
        <v>6435.13</v>
      </c>
      <c r="K39" s="453">
        <f t="shared" si="2"/>
        <v>12870.26</v>
      </c>
      <c r="L39" s="453">
        <f t="shared" si="2"/>
        <v>12870.26</v>
      </c>
      <c r="M39" s="453">
        <f>M38*$D$38+0.01</f>
        <v>6435.14</v>
      </c>
      <c r="N39" s="439"/>
      <c r="O39" s="439"/>
      <c r="P39" s="439"/>
      <c r="Q39" s="478"/>
      <c r="R39" s="487"/>
    </row>
    <row r="40" spans="1:18" ht="24.75" customHeight="1" thickBot="1">
      <c r="A40" s="701">
        <v>17</v>
      </c>
      <c r="B40" s="702" t="s">
        <v>183</v>
      </c>
      <c r="C40" s="703">
        <f>D40/$D$52</f>
        <v>0.0256</v>
      </c>
      <c r="D40" s="704">
        <f>'PLANILHA ORÇAMENTÁRIA '!J185</f>
        <v>37439.89</v>
      </c>
      <c r="E40" s="440" t="s">
        <v>387</v>
      </c>
      <c r="F40" s="439"/>
      <c r="G40" s="441"/>
      <c r="H40" s="441"/>
      <c r="I40" s="439"/>
      <c r="J40" s="439"/>
      <c r="K40" s="452">
        <v>0.2</v>
      </c>
      <c r="L40" s="452">
        <v>0.3</v>
      </c>
      <c r="M40" s="452">
        <v>0.3</v>
      </c>
      <c r="N40" s="452">
        <v>0.2</v>
      </c>
      <c r="O40" s="441"/>
      <c r="P40" s="441"/>
      <c r="Q40" s="476"/>
      <c r="R40" s="487"/>
    </row>
    <row r="41" spans="1:18" ht="24.75" customHeight="1">
      <c r="A41" s="701"/>
      <c r="B41" s="702"/>
      <c r="C41" s="703"/>
      <c r="D41" s="704"/>
      <c r="E41" s="437" t="s">
        <v>896</v>
      </c>
      <c r="F41" s="439"/>
      <c r="G41" s="439"/>
      <c r="H41" s="439"/>
      <c r="I41" s="439"/>
      <c r="J41" s="439"/>
      <c r="K41" s="453">
        <f>K40*$D$40</f>
        <v>7487.98</v>
      </c>
      <c r="L41" s="453">
        <f>L40*$D$40</f>
        <v>11231.97</v>
      </c>
      <c r="M41" s="453">
        <f>M40*$D$40</f>
        <v>11231.97</v>
      </c>
      <c r="N41" s="453">
        <f>N40*$D$40</f>
        <v>7487.98</v>
      </c>
      <c r="O41" s="447"/>
      <c r="P41" s="447"/>
      <c r="Q41" s="478"/>
      <c r="R41" s="487"/>
    </row>
    <row r="42" spans="1:18" ht="24.75" customHeight="1" thickBot="1">
      <c r="A42" s="701">
        <v>18</v>
      </c>
      <c r="B42" s="705" t="s">
        <v>185</v>
      </c>
      <c r="C42" s="703">
        <f>D42/$D$52</f>
        <v>0.037</v>
      </c>
      <c r="D42" s="704">
        <f>'PLANILHA ORÇAMENTÁRIA '!J203</f>
        <v>54051.22</v>
      </c>
      <c r="E42" s="440" t="s">
        <v>387</v>
      </c>
      <c r="F42" s="441"/>
      <c r="G42" s="441"/>
      <c r="H42" s="441"/>
      <c r="I42" s="441"/>
      <c r="J42" s="441"/>
      <c r="K42" s="441"/>
      <c r="L42" s="452">
        <v>0.4</v>
      </c>
      <c r="M42" s="452">
        <v>0.3</v>
      </c>
      <c r="N42" s="452">
        <v>0.1</v>
      </c>
      <c r="O42" s="452">
        <v>0.1</v>
      </c>
      <c r="P42" s="452">
        <v>0.1</v>
      </c>
      <c r="Q42" s="476"/>
      <c r="R42" s="487"/>
    </row>
    <row r="43" spans="1:18" ht="24.75" customHeight="1">
      <c r="A43" s="701"/>
      <c r="B43" s="705"/>
      <c r="C43" s="703"/>
      <c r="D43" s="704"/>
      <c r="E43" s="437" t="s">
        <v>896</v>
      </c>
      <c r="F43" s="439"/>
      <c r="G43" s="439"/>
      <c r="H43" s="439"/>
      <c r="I43" s="439"/>
      <c r="J43" s="439"/>
      <c r="K43" s="439"/>
      <c r="L43" s="453">
        <f>L42*$D$42</f>
        <v>21620.49</v>
      </c>
      <c r="M43" s="453">
        <f>M42*$D$42</f>
        <v>16215.37</v>
      </c>
      <c r="N43" s="453">
        <f>N42*$D$42</f>
        <v>5405.12</v>
      </c>
      <c r="O43" s="453">
        <f>O42*$D$42</f>
        <v>5405.12</v>
      </c>
      <c r="P43" s="453">
        <f>P42*$D$42</f>
        <v>5405.12</v>
      </c>
      <c r="Q43" s="478"/>
      <c r="R43" s="487"/>
    </row>
    <row r="44" spans="1:18" ht="24.75" customHeight="1" thickBot="1">
      <c r="A44" s="701">
        <v>19</v>
      </c>
      <c r="B44" s="702" t="s">
        <v>202</v>
      </c>
      <c r="C44" s="703">
        <f>D44/$D$52</f>
        <v>0.0066</v>
      </c>
      <c r="D44" s="704">
        <f>'PLANILHA ORÇAMENTÁRIA '!J206</f>
        <v>9652.15</v>
      </c>
      <c r="E44" s="440" t="s">
        <v>387</v>
      </c>
      <c r="F44" s="439"/>
      <c r="G44" s="439"/>
      <c r="H44" s="439"/>
      <c r="I44" s="439"/>
      <c r="J44" s="441"/>
      <c r="K44" s="441"/>
      <c r="L44" s="439"/>
      <c r="M44" s="439"/>
      <c r="N44" s="441"/>
      <c r="O44" s="452">
        <v>0.5</v>
      </c>
      <c r="P44" s="452">
        <v>0.5</v>
      </c>
      <c r="Q44" s="476"/>
      <c r="R44" s="487"/>
    </row>
    <row r="45" spans="1:18" ht="24.75" customHeight="1">
      <c r="A45" s="701"/>
      <c r="B45" s="702"/>
      <c r="C45" s="703"/>
      <c r="D45" s="704"/>
      <c r="E45" s="437" t="s">
        <v>896</v>
      </c>
      <c r="F45" s="439"/>
      <c r="G45" s="439"/>
      <c r="H45" s="439"/>
      <c r="I45" s="439"/>
      <c r="J45" s="439"/>
      <c r="K45" s="439"/>
      <c r="L45" s="439"/>
      <c r="M45" s="439"/>
      <c r="N45" s="447"/>
      <c r="O45" s="455">
        <f>O44*D44</f>
        <v>4826.08</v>
      </c>
      <c r="P45" s="455">
        <f>P44*D44-0.01</f>
        <v>4826.07</v>
      </c>
      <c r="Q45" s="478"/>
      <c r="R45" s="487"/>
    </row>
    <row r="46" spans="1:18" ht="24.75" customHeight="1" thickBot="1">
      <c r="A46" s="701">
        <v>20</v>
      </c>
      <c r="B46" s="702" t="s">
        <v>28</v>
      </c>
      <c r="C46" s="703">
        <f>D46/$D$52</f>
        <v>0.0735</v>
      </c>
      <c r="D46" s="704">
        <f>'PLANILHA ORÇAMENTÁRIA '!J211</f>
        <v>107464.17</v>
      </c>
      <c r="E46" s="440" t="s">
        <v>387</v>
      </c>
      <c r="F46" s="439"/>
      <c r="G46" s="439"/>
      <c r="H46" s="439"/>
      <c r="I46" s="439"/>
      <c r="J46" s="439"/>
      <c r="K46" s="452">
        <v>0.2</v>
      </c>
      <c r="L46" s="452">
        <v>0.15</v>
      </c>
      <c r="M46" s="452">
        <v>0.2</v>
      </c>
      <c r="N46" s="452">
        <v>0.2</v>
      </c>
      <c r="O46" s="452">
        <v>0.1</v>
      </c>
      <c r="P46" s="452">
        <v>0.1</v>
      </c>
      <c r="Q46" s="474">
        <v>0.05</v>
      </c>
      <c r="R46" s="487"/>
    </row>
    <row r="47" spans="1:18" ht="24.75" customHeight="1">
      <c r="A47" s="701"/>
      <c r="B47" s="702"/>
      <c r="C47" s="703"/>
      <c r="D47" s="704"/>
      <c r="E47" s="437" t="s">
        <v>896</v>
      </c>
      <c r="F47" s="439"/>
      <c r="G47" s="439"/>
      <c r="H47" s="439"/>
      <c r="I47" s="439"/>
      <c r="J47" s="439"/>
      <c r="K47" s="455">
        <f>K46*$D$46-0.01</f>
        <v>21492.82</v>
      </c>
      <c r="L47" s="455">
        <f>L46*$D$46-0.01</f>
        <v>16119.62</v>
      </c>
      <c r="M47" s="455">
        <f>M46*$D$46-0.01</f>
        <v>21492.82</v>
      </c>
      <c r="N47" s="455">
        <f>N46*$D$46</f>
        <v>21492.83</v>
      </c>
      <c r="O47" s="455">
        <f>O46*$D$46</f>
        <v>10746.42</v>
      </c>
      <c r="P47" s="455">
        <f>P46*$D$46</f>
        <v>10746.42</v>
      </c>
      <c r="Q47" s="480">
        <f>Q46*$D$46+0.03</f>
        <v>5373.24</v>
      </c>
      <c r="R47" s="487"/>
    </row>
    <row r="48" spans="1:18" ht="24.75" customHeight="1" thickBot="1">
      <c r="A48" s="701">
        <v>21</v>
      </c>
      <c r="B48" s="702" t="s">
        <v>209</v>
      </c>
      <c r="C48" s="703">
        <f>D48/$D$52+0.0002</f>
        <v>0.0771</v>
      </c>
      <c r="D48" s="704">
        <f>'PLANILHA ORÇAMENTÁRIA '!J231</f>
        <v>112392.67</v>
      </c>
      <c r="E48" s="440" t="s">
        <v>387</v>
      </c>
      <c r="F48" s="439"/>
      <c r="G48" s="441"/>
      <c r="H48" s="441"/>
      <c r="I48" s="441"/>
      <c r="J48" s="441"/>
      <c r="K48" s="441"/>
      <c r="L48" s="452">
        <v>0.5</v>
      </c>
      <c r="M48" s="452">
        <v>0.2</v>
      </c>
      <c r="N48" s="452">
        <v>0.2</v>
      </c>
      <c r="O48" s="452">
        <v>0.1</v>
      </c>
      <c r="P48" s="441"/>
      <c r="Q48" s="476"/>
      <c r="R48" s="487"/>
    </row>
    <row r="49" spans="1:18" ht="24.75" customHeight="1">
      <c r="A49" s="701"/>
      <c r="B49" s="702"/>
      <c r="C49" s="703"/>
      <c r="D49" s="704"/>
      <c r="E49" s="437" t="s">
        <v>896</v>
      </c>
      <c r="F49" s="439"/>
      <c r="G49" s="439"/>
      <c r="H49" s="439"/>
      <c r="I49" s="439"/>
      <c r="J49" s="439"/>
      <c r="K49" s="439"/>
      <c r="L49" s="453">
        <f>L48*$D$48</f>
        <v>56196.34</v>
      </c>
      <c r="M49" s="453">
        <f>M48*$D$48</f>
        <v>22478.53</v>
      </c>
      <c r="N49" s="453">
        <f>N48*$D$48</f>
        <v>22478.53</v>
      </c>
      <c r="O49" s="453">
        <f>O48*$D$48-0.01</f>
        <v>11239.26</v>
      </c>
      <c r="P49" s="439"/>
      <c r="Q49" s="478"/>
      <c r="R49" s="487"/>
    </row>
    <row r="50" spans="1:18" ht="24.75" customHeight="1" thickBot="1">
      <c r="A50" s="701">
        <v>22</v>
      </c>
      <c r="B50" s="702" t="s">
        <v>898</v>
      </c>
      <c r="C50" s="703">
        <f>D50/$D$52</f>
        <v>0.0066</v>
      </c>
      <c r="D50" s="704">
        <f>'PLANILHA ORÇAMENTÁRIA '!J234</f>
        <v>9600.06</v>
      </c>
      <c r="E50" s="440" t="s">
        <v>387</v>
      </c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74">
        <v>1</v>
      </c>
      <c r="R50" s="487"/>
    </row>
    <row r="51" spans="1:18" ht="24.75" customHeight="1">
      <c r="A51" s="701"/>
      <c r="B51" s="702"/>
      <c r="C51" s="703"/>
      <c r="D51" s="704"/>
      <c r="E51" s="437" t="s">
        <v>896</v>
      </c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80">
        <f>Q50*D50</f>
        <v>9600.06</v>
      </c>
      <c r="R51" s="487"/>
    </row>
    <row r="52" spans="1:18" ht="24.75" customHeight="1">
      <c r="A52" s="694" t="s">
        <v>886</v>
      </c>
      <c r="B52" s="695"/>
      <c r="C52" s="464">
        <f>C7+C9+C11+C13+C15+C17+C19+C21+C23+C25+C27+C30+C32+C34+C36+C38+C40+C42+C44+C46+C48+C50</f>
        <v>1.0002</v>
      </c>
      <c r="D52" s="465">
        <f>D7+D9+D11+D13+D15+D17+D19+D21+D23+D25+D27+D30+D32+D34+D36+D38+D40+D42+D44+D46+D48+D50</f>
        <v>1462348.26</v>
      </c>
      <c r="E52" s="449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81"/>
      <c r="R52" s="487"/>
    </row>
    <row r="53" spans="1:17" ht="24.75" customHeight="1">
      <c r="A53" s="717" t="s">
        <v>901</v>
      </c>
      <c r="B53" s="718"/>
      <c r="C53" s="718"/>
      <c r="D53" s="719"/>
      <c r="E53" s="466" t="s">
        <v>896</v>
      </c>
      <c r="F53" s="467">
        <f>F8+F10+F12+F14+F16+F18+F20+F22+F24+F26+F28+F31+F33+F35+F37+F39+F41+F43+F45+F47+F49+F51</f>
        <v>108165.07</v>
      </c>
      <c r="G53" s="467">
        <f aca="true" t="shared" si="3" ref="G53:Q53">G8+G10+G12+G14+G16+G18+G20+G22+G24+G26+G28+G31+G33+G35+G37+G39+G41+G43+G45+G47+G49+G51</f>
        <v>93730.56</v>
      </c>
      <c r="H53" s="467">
        <f t="shared" si="3"/>
        <v>106388.04</v>
      </c>
      <c r="I53" s="467">
        <f t="shared" si="3"/>
        <v>117967</v>
      </c>
      <c r="J53" s="467">
        <f t="shared" si="3"/>
        <v>126733.59</v>
      </c>
      <c r="K53" s="467">
        <f t="shared" si="3"/>
        <v>120802.27</v>
      </c>
      <c r="L53" s="467">
        <f t="shared" si="3"/>
        <v>193121.31</v>
      </c>
      <c r="M53" s="467">
        <f t="shared" si="3"/>
        <v>171377.64</v>
      </c>
      <c r="N53" s="467">
        <f t="shared" si="3"/>
        <v>212454.49</v>
      </c>
      <c r="O53" s="467">
        <f t="shared" si="3"/>
        <v>152026.7</v>
      </c>
      <c r="P53" s="467">
        <f t="shared" si="3"/>
        <v>39001.57</v>
      </c>
      <c r="Q53" s="468">
        <f t="shared" si="3"/>
        <v>20580.04</v>
      </c>
    </row>
    <row r="54" spans="1:17" ht="30" customHeight="1">
      <c r="A54" s="720" t="s">
        <v>902</v>
      </c>
      <c r="B54" s="721"/>
      <c r="C54" s="721"/>
      <c r="D54" s="722"/>
      <c r="E54" s="440" t="s">
        <v>387</v>
      </c>
      <c r="F54" s="472">
        <f>F53/$D$52</f>
        <v>0.073967</v>
      </c>
      <c r="G54" s="472">
        <f aca="true" t="shared" si="4" ref="G54:Q54">G53/$D$52</f>
        <v>0.064096</v>
      </c>
      <c r="H54" s="472">
        <f t="shared" si="4"/>
        <v>0.072752</v>
      </c>
      <c r="I54" s="472">
        <f t="shared" si="4"/>
        <v>0.08067</v>
      </c>
      <c r="J54" s="472">
        <f t="shared" si="4"/>
        <v>0.086664</v>
      </c>
      <c r="K54" s="472">
        <f t="shared" si="4"/>
        <v>0.082608</v>
      </c>
      <c r="L54" s="472">
        <f t="shared" si="4"/>
        <v>0.132062</v>
      </c>
      <c r="M54" s="472">
        <f t="shared" si="4"/>
        <v>0.117193</v>
      </c>
      <c r="N54" s="472">
        <f t="shared" si="4"/>
        <v>0.145283</v>
      </c>
      <c r="O54" s="472">
        <f t="shared" si="4"/>
        <v>0.103961</v>
      </c>
      <c r="P54" s="472">
        <f t="shared" si="4"/>
        <v>0.026671</v>
      </c>
      <c r="Q54" s="471">
        <f t="shared" si="4"/>
        <v>0.014073</v>
      </c>
    </row>
    <row r="55" spans="1:17" ht="30" customHeight="1">
      <c r="A55" s="717" t="s">
        <v>903</v>
      </c>
      <c r="B55" s="718"/>
      <c r="C55" s="718"/>
      <c r="D55" s="719"/>
      <c r="E55" s="440" t="s">
        <v>896</v>
      </c>
      <c r="F55" s="469">
        <f>F53</f>
        <v>108165.07</v>
      </c>
      <c r="G55" s="469">
        <f>F55+G53</f>
        <v>201895.63</v>
      </c>
      <c r="H55" s="469">
        <f aca="true" t="shared" si="5" ref="H55:P55">G55+H53</f>
        <v>308283.67</v>
      </c>
      <c r="I55" s="469">
        <f t="shared" si="5"/>
        <v>426250.67</v>
      </c>
      <c r="J55" s="469">
        <f t="shared" si="5"/>
        <v>552984.26</v>
      </c>
      <c r="K55" s="469">
        <f t="shared" si="5"/>
        <v>673786.53</v>
      </c>
      <c r="L55" s="469">
        <f t="shared" si="5"/>
        <v>866907.84</v>
      </c>
      <c r="M55" s="469">
        <f t="shared" si="5"/>
        <v>1038285.48</v>
      </c>
      <c r="N55" s="469">
        <f t="shared" si="5"/>
        <v>1250739.97</v>
      </c>
      <c r="O55" s="469">
        <f t="shared" si="5"/>
        <v>1402766.67</v>
      </c>
      <c r="P55" s="469">
        <f t="shared" si="5"/>
        <v>1441768.24</v>
      </c>
      <c r="Q55" s="470">
        <f>(P55+Q53)-0.02</f>
        <v>1462348.26</v>
      </c>
    </row>
    <row r="56" spans="1:17" ht="30" customHeight="1" thickBot="1">
      <c r="A56" s="696" t="s">
        <v>904</v>
      </c>
      <c r="B56" s="697"/>
      <c r="C56" s="697"/>
      <c r="D56" s="698"/>
      <c r="E56" s="482" t="s">
        <v>387</v>
      </c>
      <c r="F56" s="483">
        <f>F54</f>
        <v>0.073967</v>
      </c>
      <c r="G56" s="483">
        <f>F56+G54</f>
        <v>0.138063</v>
      </c>
      <c r="H56" s="483">
        <f aca="true" t="shared" si="6" ref="H56:Q56">G56+H54</f>
        <v>0.210815</v>
      </c>
      <c r="I56" s="483">
        <f t="shared" si="6"/>
        <v>0.291485</v>
      </c>
      <c r="J56" s="483">
        <f t="shared" si="6"/>
        <v>0.378149</v>
      </c>
      <c r="K56" s="483">
        <f t="shared" si="6"/>
        <v>0.460757</v>
      </c>
      <c r="L56" s="483">
        <f t="shared" si="6"/>
        <v>0.592819</v>
      </c>
      <c r="M56" s="483">
        <f t="shared" si="6"/>
        <v>0.710012</v>
      </c>
      <c r="N56" s="483">
        <f t="shared" si="6"/>
        <v>0.855295</v>
      </c>
      <c r="O56" s="483">
        <f t="shared" si="6"/>
        <v>0.959256</v>
      </c>
      <c r="P56" s="483">
        <f t="shared" si="6"/>
        <v>0.985927</v>
      </c>
      <c r="Q56" s="484">
        <f t="shared" si="6"/>
        <v>1</v>
      </c>
    </row>
    <row r="57" spans="1:17" ht="21" customHeight="1">
      <c r="A57" s="432"/>
      <c r="B57" s="432"/>
      <c r="C57" s="432"/>
      <c r="D57" s="432"/>
      <c r="E57" s="432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</row>
  </sheetData>
  <sheetProtection/>
  <mergeCells count="102">
    <mergeCell ref="A53:D53"/>
    <mergeCell ref="A54:D54"/>
    <mergeCell ref="A55:D55"/>
    <mergeCell ref="A1:Q1"/>
    <mergeCell ref="A2:Q2"/>
    <mergeCell ref="A5:A6"/>
    <mergeCell ref="B5:B6"/>
    <mergeCell ref="E5:E6"/>
    <mergeCell ref="F5:Q5"/>
    <mergeCell ref="A3:Q3"/>
    <mergeCell ref="A4:Q4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A52:B52"/>
    <mergeCell ref="A56:D56"/>
    <mergeCell ref="C5:D5"/>
    <mergeCell ref="A48:A49"/>
    <mergeCell ref="B48:B49"/>
    <mergeCell ref="C48:C49"/>
    <mergeCell ref="D48:D49"/>
    <mergeCell ref="A50:A51"/>
    <mergeCell ref="B50:B51"/>
    <mergeCell ref="C50:C51"/>
  </mergeCells>
  <conditionalFormatting sqref="J10:J11 J13 J15">
    <cfRule type="expression" priority="46" dxfId="74">
      <formula>ABS(J10-Q10)/Q10&gt;CRONOGRAMA!#REF!</formula>
    </cfRule>
  </conditionalFormatting>
  <conditionalFormatting sqref="F10:F16">
    <cfRule type="expression" priority="45" dxfId="74">
      <formula>ABS(F10-Q10)/Q10&gt;CRONOGRAMA!#REF!</formula>
    </cfRule>
  </conditionalFormatting>
  <conditionalFormatting sqref="N19">
    <cfRule type="expression" priority="44" dxfId="74">
      <formula>ABS(N19-CRONOGRAMA!#REF!)/CRONOGRAMA!#REF!&gt;CRONOGRAMA!#REF!</formula>
    </cfRule>
  </conditionalFormatting>
  <conditionalFormatting sqref="F19">
    <cfRule type="expression" priority="42" dxfId="74">
      <formula>ABS(F19-Q19)/Q19&gt;CRONOGRAMA!#REF!</formula>
    </cfRule>
  </conditionalFormatting>
  <conditionalFormatting sqref="J19">
    <cfRule type="expression" priority="43" dxfId="74">
      <formula>ABS(J19-Q19)/Q19&gt;CRONOGRAMA!#REF!</formula>
    </cfRule>
  </conditionalFormatting>
  <conditionalFormatting sqref="J17">
    <cfRule type="expression" priority="40" dxfId="74">
      <formula>ABS(J17-Q17)/Q17&gt;CRONOGRAMA!#REF!</formula>
    </cfRule>
  </conditionalFormatting>
  <conditionalFormatting sqref="N17 J10:J11 N10:N15 J13 J15">
    <cfRule type="expression" priority="41" dxfId="74">
      <formula>ABS(J10-CRONOGRAMA!#REF!)/CRONOGRAMA!#REF!&gt;CRONOGRAMA!#REF!</formula>
    </cfRule>
  </conditionalFormatting>
  <conditionalFormatting sqref="J16">
    <cfRule type="expression" priority="38" dxfId="74">
      <formula>ABS(J16-Q16)/Q16&gt;CRONOGRAMA!#REF!</formula>
    </cfRule>
  </conditionalFormatting>
  <conditionalFormatting sqref="N16">
    <cfRule type="expression" priority="37" dxfId="74">
      <formula>ABS(N16-Q16)/Q16&gt;CRONOGRAMA!#REF!</formula>
    </cfRule>
  </conditionalFormatting>
  <conditionalFormatting sqref="N18">
    <cfRule type="expression" priority="36" dxfId="74">
      <formula>ABS(N18-CRONOGRAMA!#REF!)/CRONOGRAMA!#REF!&gt;CRONOGRAMA!#REF!</formula>
    </cfRule>
  </conditionalFormatting>
  <conditionalFormatting sqref="J18">
    <cfRule type="expression" priority="35" dxfId="74">
      <formula>ABS(J18-Q18)/Q18&gt;CRONOGRAMA!#REF!</formula>
    </cfRule>
  </conditionalFormatting>
  <conditionalFormatting sqref="J18">
    <cfRule type="expression" priority="33" dxfId="74">
      <formula>ABS(J18-CRONOGRAMA!#REF!)/CRONOGRAMA!#REF!&gt;CRONOGRAMA!#REF!</formula>
    </cfRule>
  </conditionalFormatting>
  <conditionalFormatting sqref="F20">
    <cfRule type="expression" priority="29" dxfId="74">
      <formula>ABS(F20-Q20)/Q20&gt;CRONOGRAMA!#REF!</formula>
    </cfRule>
  </conditionalFormatting>
  <conditionalFormatting sqref="J20">
    <cfRule type="expression" priority="30" dxfId="74">
      <formula>ABS(J20-Q20)/Q20&gt;CRONOGRAMA!#REF!</formula>
    </cfRule>
  </conditionalFormatting>
  <conditionalFormatting sqref="N20">
    <cfRule type="expression" priority="31" dxfId="74">
      <formula>ABS(N20-CRONOGRAMA!#REF!)/CRONOGRAMA!#REF!&gt;CRONOGRAMA!#REF!</formula>
    </cfRule>
  </conditionalFormatting>
  <conditionalFormatting sqref="N20">
    <cfRule type="expression" priority="28" dxfId="74">
      <formula>ABS(N20-CRONOGRAMA!#REF!)/CRONOGRAMA!#REF!&gt;CRONOGRAMA!#REF!</formula>
    </cfRule>
  </conditionalFormatting>
  <conditionalFormatting sqref="F20">
    <cfRule type="expression" priority="27" dxfId="74">
      <formula>ABS(F20-Q20)/Q20&gt;CRONOGRAMA!#REF!</formula>
    </cfRule>
  </conditionalFormatting>
  <conditionalFormatting sqref="J20">
    <cfRule type="expression" priority="26" dxfId="74">
      <formula>ABS(J20-Q20)/Q20&gt;CRONOGRAMA!#REF!</formula>
    </cfRule>
  </conditionalFormatting>
  <conditionalFormatting sqref="F21">
    <cfRule type="expression" priority="23" dxfId="74">
      <formula>ABS(F21-Q21)/Q21&gt;CRONOGRAMA!#REF!</formula>
    </cfRule>
  </conditionalFormatting>
  <conditionalFormatting sqref="N21">
    <cfRule type="expression" priority="25" dxfId="74">
      <formula>ABS(N21-CRONOGRAMA!#REF!)/CRONOGRAMA!#REF!&gt;CRONOGRAMA!#REF!</formula>
    </cfRule>
  </conditionalFormatting>
  <conditionalFormatting sqref="N21">
    <cfRule type="expression" priority="22" dxfId="74">
      <formula>ABS(N21-CRONOGRAMA!#REF!)/CRONOGRAMA!#REF!&gt;CRONOGRAMA!#REF!</formula>
    </cfRule>
  </conditionalFormatting>
  <conditionalFormatting sqref="F21">
    <cfRule type="expression" priority="21" dxfId="74">
      <formula>ABS(F21-Q21)/Q21&gt;CRONOGRAMA!#REF!</formula>
    </cfRule>
  </conditionalFormatting>
  <conditionalFormatting sqref="N10:N15">
    <cfRule type="expression" priority="19" dxfId="74">
      <formula>ABS(N10-CRONOGRAMA!#REF!)/CRONOGRAMA!#REF!&gt;CRONOGRAMA!#REF!</formula>
    </cfRule>
  </conditionalFormatting>
  <conditionalFormatting sqref="N10:N15">
    <cfRule type="expression" priority="18" dxfId="74">
      <formula>ABS(N10-CRONOGRAMA!#REF!)/CRONOGRAMA!#REF!&gt;CRONOGRAMA!#REF!</formula>
    </cfRule>
  </conditionalFormatting>
  <conditionalFormatting sqref="F22">
    <cfRule type="expression" priority="17" dxfId="74">
      <formula>ABS(F22-Q22)/Q22&gt;CRONOGRAMA!#REF!</formula>
    </cfRule>
  </conditionalFormatting>
  <conditionalFormatting sqref="N22">
    <cfRule type="expression" priority="15" dxfId="74">
      <formula>ABS(N22-Q22)/Q22&gt;CRONOGRAMA!#REF!</formula>
    </cfRule>
  </conditionalFormatting>
  <conditionalFormatting sqref="F23">
    <cfRule type="expression" priority="14" dxfId="74">
      <formula>ABS(F23-Q23)/Q23&gt;CRONOGRAMA!#REF!</formula>
    </cfRule>
  </conditionalFormatting>
  <conditionalFormatting sqref="J12">
    <cfRule type="expression" priority="11" dxfId="74">
      <formula>ABS(J12-Q12)/Q12&gt;CRONOGRAMA!#REF!</formula>
    </cfRule>
  </conditionalFormatting>
  <conditionalFormatting sqref="J12">
    <cfRule type="expression" priority="10" dxfId="74">
      <formula>ABS(J12-CRONOGRAMA!#REF!)/CRONOGRAMA!#REF!&gt;CRONOGRAMA!#REF!</formula>
    </cfRule>
  </conditionalFormatting>
  <conditionalFormatting sqref="J14">
    <cfRule type="expression" priority="9" dxfId="74">
      <formula>ABS(J14-Q14)/Q14&gt;CRONOGRAMA!#REF!</formula>
    </cfRule>
  </conditionalFormatting>
  <conditionalFormatting sqref="J14">
    <cfRule type="expression" priority="8" dxfId="74">
      <formula>ABS(J14-CRONOGRAMA!#REF!)/CRONOGRAMA!#REF!&gt;CRONOGRAMA!#REF!</formula>
    </cfRule>
  </conditionalFormatting>
  <conditionalFormatting sqref="N23">
    <cfRule type="expression" priority="7" dxfId="74">
      <formula>ABS(N23-CRONOGRAMA!#REF!)/CRONOGRAMA!#REF!&gt;CRONOGRAMA!#REF!</formula>
    </cfRule>
  </conditionalFormatting>
  <conditionalFormatting sqref="N23">
    <cfRule type="expression" priority="6" dxfId="74">
      <formula>ABS(N23-CRONOGRAMA!#REF!)/CRONOGRAMA!#REF!&gt;CRONOGRAMA!#REF!</formula>
    </cfRule>
  </conditionalFormatting>
  <conditionalFormatting sqref="N24">
    <cfRule type="expression" priority="5" dxfId="74">
      <formula>ABS(N24-Q24)/Q24&gt;CRONOGRAMA!#REF!</formula>
    </cfRule>
  </conditionalFormatting>
  <conditionalFormatting sqref="H13">
    <cfRule type="expression" priority="4" dxfId="74">
      <formula>ABS(H13-O13)/O13&gt;CRONOGRAMA!#REF!</formula>
    </cfRule>
  </conditionalFormatting>
  <conditionalFormatting sqref="H13">
    <cfRule type="expression" priority="3" dxfId="74">
      <formula>ABS(H13-CRONOGRAMA!#REF!)/CRONOGRAMA!#REF!&gt;CRONOGRAMA!#REF!</formula>
    </cfRule>
  </conditionalFormatting>
  <conditionalFormatting sqref="H14">
    <cfRule type="expression" priority="2" dxfId="74">
      <formula>ABS(H14-O14)/O14&gt;CRONOGRAMA!#REF!</formula>
    </cfRule>
  </conditionalFormatting>
  <conditionalFormatting sqref="H14">
    <cfRule type="expression" priority="1" dxfId="74">
      <formula>ABS(H14-CRONOGRAMA!#REF!)/CRONOGRAMA!#REF!&gt;CRONOGRAMA!#REF!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0" r:id="rId3"/>
  <headerFooter>
    <oddHeader>&amp;R&amp;P</oddHeader>
    <oddFooter>&amp;L&amp;G&amp;CAvenida Getúlio Vargas, 1.710 – 7° andar, Bairro Savassi – Belo Horizonte-MG. CEP:30112-021&amp;R&amp;P</oddFooter>
  </headerFooter>
  <rowBreaks count="1" manualBreakCount="1">
    <brk id="49" max="1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7">
      <selection activeCell="A39" sqref="A39:H39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2.375" style="0" customWidth="1"/>
    <col min="9" max="9" width="13.125" style="0" bestFit="1" customWidth="1"/>
  </cols>
  <sheetData>
    <row r="1" spans="1:9" ht="15.75">
      <c r="A1" s="740" t="s">
        <v>354</v>
      </c>
      <c r="B1" s="741"/>
      <c r="C1" s="741"/>
      <c r="D1" s="741"/>
      <c r="E1" s="741"/>
      <c r="F1" s="741"/>
      <c r="G1" s="741"/>
      <c r="H1" s="741"/>
      <c r="I1" s="265"/>
    </row>
    <row r="2" spans="1:9" ht="15.75">
      <c r="A2" s="742"/>
      <c r="B2" s="743"/>
      <c r="C2" s="743"/>
      <c r="D2" s="743"/>
      <c r="E2" s="743"/>
      <c r="F2" s="743"/>
      <c r="G2" s="743"/>
      <c r="H2" s="743"/>
      <c r="I2" s="266"/>
    </row>
    <row r="3" spans="1:9" ht="15.75">
      <c r="A3" s="742"/>
      <c r="B3" s="743"/>
      <c r="C3" s="743"/>
      <c r="D3" s="743"/>
      <c r="E3" s="743"/>
      <c r="F3" s="743"/>
      <c r="G3" s="743"/>
      <c r="H3" s="743"/>
      <c r="I3" s="266"/>
    </row>
    <row r="4" spans="1:9" ht="15.75">
      <c r="A4" s="267"/>
      <c r="B4" s="268"/>
      <c r="C4" s="744" t="s">
        <v>722</v>
      </c>
      <c r="D4" s="744"/>
      <c r="E4" s="744"/>
      <c r="F4" s="745"/>
      <c r="G4" s="269" t="s">
        <v>694</v>
      </c>
      <c r="H4" s="269" t="s">
        <v>695</v>
      </c>
      <c r="I4" s="746" t="s">
        <v>696</v>
      </c>
    </row>
    <row r="5" spans="1:9" ht="15.75">
      <c r="A5" s="267"/>
      <c r="B5" s="270"/>
      <c r="C5" s="747" t="s">
        <v>723</v>
      </c>
      <c r="D5" s="747"/>
      <c r="E5" s="747"/>
      <c r="F5" s="748"/>
      <c r="G5" s="271">
        <v>1.2833</v>
      </c>
      <c r="H5" s="272">
        <v>0.309</v>
      </c>
      <c r="I5" s="746"/>
    </row>
    <row r="6" spans="1:9" ht="15">
      <c r="A6" s="749" t="s">
        <v>697</v>
      </c>
      <c r="B6" s="750"/>
      <c r="C6" s="750"/>
      <c r="D6" s="750"/>
      <c r="E6" s="750"/>
      <c r="F6" s="750"/>
      <c r="G6" s="750"/>
      <c r="H6" s="750"/>
      <c r="I6" s="273">
        <v>43313</v>
      </c>
    </row>
    <row r="7" spans="1:9" ht="15">
      <c r="A7" s="749"/>
      <c r="B7" s="750"/>
      <c r="C7" s="750"/>
      <c r="D7" s="750"/>
      <c r="E7" s="750"/>
      <c r="F7" s="750"/>
      <c r="G7" s="750"/>
      <c r="H7" s="750"/>
      <c r="I7" s="274" t="s">
        <v>907</v>
      </c>
    </row>
    <row r="8" spans="1:9" ht="15">
      <c r="A8" s="275" t="s">
        <v>698</v>
      </c>
      <c r="B8" s="751" t="s">
        <v>908</v>
      </c>
      <c r="C8" s="751"/>
      <c r="D8" s="751"/>
      <c r="E8" s="751"/>
      <c r="F8" s="751"/>
      <c r="G8" s="751"/>
      <c r="H8" s="751"/>
      <c r="I8" s="752"/>
    </row>
    <row r="9" spans="1:9" ht="15">
      <c r="A9" s="276" t="s">
        <v>699</v>
      </c>
      <c r="B9" s="753" t="s">
        <v>366</v>
      </c>
      <c r="C9" s="753"/>
      <c r="D9" s="753"/>
      <c r="E9" s="753"/>
      <c r="F9" s="753"/>
      <c r="G9" s="753"/>
      <c r="H9" s="753"/>
      <c r="I9" s="754"/>
    </row>
    <row r="10" spans="1:9" ht="15">
      <c r="A10" s="277"/>
      <c r="B10" s="278"/>
      <c r="C10" s="279"/>
      <c r="D10" s="279"/>
      <c r="E10" s="279"/>
      <c r="F10" s="278"/>
      <c r="G10" s="280"/>
      <c r="H10" s="281"/>
      <c r="I10" s="282"/>
    </row>
    <row r="11" spans="1:9" ht="15">
      <c r="A11" s="755" t="s">
        <v>700</v>
      </c>
      <c r="B11" s="756"/>
      <c r="C11" s="756"/>
      <c r="D11" s="756"/>
      <c r="E11" s="756"/>
      <c r="F11" s="756"/>
      <c r="G11" s="756"/>
      <c r="H11" s="756"/>
      <c r="I11" s="757"/>
    </row>
    <row r="12" spans="1:9" ht="15">
      <c r="A12" s="283" t="s">
        <v>701</v>
      </c>
      <c r="B12" s="284" t="s">
        <v>702</v>
      </c>
      <c r="C12" s="758" t="s">
        <v>664</v>
      </c>
      <c r="D12" s="759"/>
      <c r="E12" s="760"/>
      <c r="F12" s="284" t="s">
        <v>365</v>
      </c>
      <c r="G12" s="284" t="s">
        <v>703</v>
      </c>
      <c r="H12" s="284" t="s">
        <v>704</v>
      </c>
      <c r="I12" s="285" t="s">
        <v>705</v>
      </c>
    </row>
    <row r="13" spans="1:9" ht="14.25">
      <c r="A13" s="286">
        <v>312022</v>
      </c>
      <c r="B13" s="287" t="s">
        <v>86</v>
      </c>
      <c r="C13" s="761" t="s">
        <v>909</v>
      </c>
      <c r="D13" s="762" t="s">
        <v>706</v>
      </c>
      <c r="E13" s="763" t="s">
        <v>706</v>
      </c>
      <c r="F13" s="288" t="s">
        <v>369</v>
      </c>
      <c r="G13" s="292">
        <v>8</v>
      </c>
      <c r="H13" s="290">
        <v>2927.46</v>
      </c>
      <c r="I13" s="291">
        <f>G13*H13</f>
        <v>23419.68</v>
      </c>
    </row>
    <row r="14" spans="1:9" ht="14.25">
      <c r="A14" s="293">
        <v>312020</v>
      </c>
      <c r="B14" s="287" t="s">
        <v>86</v>
      </c>
      <c r="C14" s="761" t="s">
        <v>910</v>
      </c>
      <c r="D14" s="762"/>
      <c r="E14" s="763"/>
      <c r="F14" s="288" t="s">
        <v>369</v>
      </c>
      <c r="G14" s="330">
        <v>16</v>
      </c>
      <c r="H14" s="290">
        <v>1750</v>
      </c>
      <c r="I14" s="291">
        <f>G14*H14</f>
        <v>28000</v>
      </c>
    </row>
    <row r="15" spans="1:9" ht="24" customHeight="1">
      <c r="A15" s="294"/>
      <c r="B15" s="295"/>
      <c r="C15" s="764"/>
      <c r="D15" s="765"/>
      <c r="E15" s="766"/>
      <c r="F15" s="295"/>
      <c r="G15" s="295"/>
      <c r="H15" s="295"/>
      <c r="I15" s="296"/>
    </row>
    <row r="16" spans="1:9" ht="15">
      <c r="A16" s="293"/>
      <c r="B16" s="287"/>
      <c r="C16" s="764"/>
      <c r="D16" s="765"/>
      <c r="E16" s="766"/>
      <c r="F16" s="288"/>
      <c r="G16" s="288"/>
      <c r="H16" s="288"/>
      <c r="I16" s="291"/>
    </row>
    <row r="17" spans="1:9" ht="14.25">
      <c r="A17" s="767" t="s">
        <v>709</v>
      </c>
      <c r="B17" s="768"/>
      <c r="C17" s="768"/>
      <c r="D17" s="768"/>
      <c r="E17" s="768"/>
      <c r="F17" s="768"/>
      <c r="G17" s="768"/>
      <c r="H17" s="769"/>
      <c r="I17" s="297">
        <f>SUM(I13:I14)</f>
        <v>51419.68</v>
      </c>
    </row>
    <row r="18" spans="1:9" ht="14.25">
      <c r="A18" s="770"/>
      <c r="B18" s="771"/>
      <c r="C18" s="771"/>
      <c r="D18" s="771"/>
      <c r="E18" s="771"/>
      <c r="F18" s="771"/>
      <c r="G18" s="771"/>
      <c r="H18" s="771"/>
      <c r="I18" s="772"/>
    </row>
    <row r="19" spans="1:11" ht="15">
      <c r="A19" s="755" t="s">
        <v>710</v>
      </c>
      <c r="B19" s="756"/>
      <c r="C19" s="756"/>
      <c r="D19" s="756"/>
      <c r="E19" s="756"/>
      <c r="F19" s="756"/>
      <c r="G19" s="756"/>
      <c r="H19" s="756"/>
      <c r="I19" s="757"/>
      <c r="K19" s="488"/>
    </row>
    <row r="20" spans="1:9" ht="15">
      <c r="A20" s="283" t="s">
        <v>701</v>
      </c>
      <c r="B20" s="284" t="s">
        <v>702</v>
      </c>
      <c r="C20" s="758" t="s">
        <v>664</v>
      </c>
      <c r="D20" s="759"/>
      <c r="E20" s="760"/>
      <c r="F20" s="284" t="s">
        <v>365</v>
      </c>
      <c r="G20" s="284" t="s">
        <v>703</v>
      </c>
      <c r="H20" s="284" t="s">
        <v>704</v>
      </c>
      <c r="I20" s="285" t="s">
        <v>705</v>
      </c>
    </row>
    <row r="21" spans="1:9" ht="27" customHeight="1">
      <c r="A21" s="313"/>
      <c r="B21" s="314"/>
      <c r="C21" s="761"/>
      <c r="D21" s="762"/>
      <c r="E21" s="763"/>
      <c r="F21" s="287"/>
      <c r="G21" s="289"/>
      <c r="H21" s="298"/>
      <c r="I21" s="299"/>
    </row>
    <row r="22" spans="1:9" ht="26.25" customHeight="1">
      <c r="A22" s="300"/>
      <c r="B22" s="40"/>
      <c r="C22" s="773"/>
      <c r="D22" s="774"/>
      <c r="E22" s="775"/>
      <c r="F22" s="40"/>
      <c r="G22" s="292"/>
      <c r="H22" s="298"/>
      <c r="I22" s="299"/>
    </row>
    <row r="23" spans="1:12" ht="31.5" customHeight="1">
      <c r="A23" s="286"/>
      <c r="B23" s="287"/>
      <c r="C23" s="773"/>
      <c r="D23" s="776"/>
      <c r="E23" s="777"/>
      <c r="F23" s="287"/>
      <c r="G23" s="292"/>
      <c r="H23" s="298"/>
      <c r="I23" s="301"/>
      <c r="L23" s="43"/>
    </row>
    <row r="24" spans="1:9" ht="31.5" customHeight="1">
      <c r="A24" s="286"/>
      <c r="B24" s="287"/>
      <c r="C24" s="778"/>
      <c r="D24" s="779"/>
      <c r="E24" s="780"/>
      <c r="F24" s="287"/>
      <c r="G24" s="302"/>
      <c r="H24" s="298"/>
      <c r="I24" s="301"/>
    </row>
    <row r="25" spans="1:9" ht="36.75" customHeight="1">
      <c r="A25" s="315"/>
      <c r="B25" s="316"/>
      <c r="C25" s="781"/>
      <c r="D25" s="782"/>
      <c r="E25" s="783"/>
      <c r="F25" s="317"/>
      <c r="G25" s="318"/>
      <c r="H25" s="319"/>
      <c r="I25" s="320"/>
    </row>
    <row r="26" spans="1:9" ht="33" customHeight="1">
      <c r="A26" s="303"/>
      <c r="B26" s="304"/>
      <c r="C26" s="784"/>
      <c r="D26" s="785"/>
      <c r="E26" s="786"/>
      <c r="F26" s="305"/>
      <c r="G26" s="306"/>
      <c r="H26" s="307"/>
      <c r="I26" s="308"/>
    </row>
    <row r="27" spans="1:9" ht="14.25">
      <c r="A27" s="767" t="s">
        <v>713</v>
      </c>
      <c r="B27" s="768"/>
      <c r="C27" s="768"/>
      <c r="D27" s="768"/>
      <c r="E27" s="768"/>
      <c r="F27" s="768"/>
      <c r="G27" s="768"/>
      <c r="H27" s="769"/>
      <c r="I27" s="297">
        <f>SUM(I21:I26)</f>
        <v>0</v>
      </c>
    </row>
    <row r="28" spans="1:9" ht="14.25">
      <c r="A28" s="770"/>
      <c r="B28" s="771"/>
      <c r="C28" s="771"/>
      <c r="D28" s="771"/>
      <c r="E28" s="771"/>
      <c r="F28" s="771"/>
      <c r="G28" s="771"/>
      <c r="H28" s="771"/>
      <c r="I28" s="772"/>
    </row>
    <row r="29" spans="1:9" ht="15">
      <c r="A29" s="755" t="s">
        <v>714</v>
      </c>
      <c r="B29" s="756"/>
      <c r="C29" s="756"/>
      <c r="D29" s="756"/>
      <c r="E29" s="756"/>
      <c r="F29" s="756"/>
      <c r="G29" s="756"/>
      <c r="H29" s="756"/>
      <c r="I29" s="757"/>
    </row>
    <row r="30" spans="1:9" ht="15">
      <c r="A30" s="309" t="s">
        <v>701</v>
      </c>
      <c r="B30" s="310" t="s">
        <v>702</v>
      </c>
      <c r="C30" s="790" t="s">
        <v>664</v>
      </c>
      <c r="D30" s="791"/>
      <c r="E30" s="792"/>
      <c r="F30" s="310" t="s">
        <v>365</v>
      </c>
      <c r="G30" s="310" t="s">
        <v>703</v>
      </c>
      <c r="H30" s="310" t="s">
        <v>704</v>
      </c>
      <c r="I30" s="311" t="s">
        <v>705</v>
      </c>
    </row>
    <row r="31" spans="1:9" ht="14.25">
      <c r="A31" s="286"/>
      <c r="B31" s="287"/>
      <c r="C31" s="778"/>
      <c r="D31" s="793"/>
      <c r="E31" s="794"/>
      <c r="F31" s="287"/>
      <c r="G31" s="287"/>
      <c r="H31" s="298"/>
      <c r="I31" s="301"/>
    </row>
    <row r="32" spans="1:9" ht="14.25">
      <c r="A32" s="294"/>
      <c r="B32" s="295"/>
      <c r="C32" s="778"/>
      <c r="D32" s="779"/>
      <c r="E32" s="780"/>
      <c r="F32" s="295"/>
      <c r="G32" s="295"/>
      <c r="H32" s="295"/>
      <c r="I32" s="296"/>
    </row>
    <row r="33" spans="1:9" ht="15">
      <c r="A33" s="294"/>
      <c r="B33" s="295"/>
      <c r="C33" s="764"/>
      <c r="D33" s="765"/>
      <c r="E33" s="766"/>
      <c r="F33" s="295"/>
      <c r="G33" s="295"/>
      <c r="H33" s="295"/>
      <c r="I33" s="296"/>
    </row>
    <row r="34" spans="1:9" ht="14.25">
      <c r="A34" s="767" t="s">
        <v>715</v>
      </c>
      <c r="B34" s="768"/>
      <c r="C34" s="768"/>
      <c r="D34" s="768"/>
      <c r="E34" s="768"/>
      <c r="F34" s="768"/>
      <c r="G34" s="768"/>
      <c r="H34" s="769"/>
      <c r="I34" s="297"/>
    </row>
    <row r="35" spans="1:9" ht="14.25">
      <c r="A35" s="770"/>
      <c r="B35" s="771"/>
      <c r="C35" s="771"/>
      <c r="D35" s="771"/>
      <c r="E35" s="771"/>
      <c r="F35" s="771"/>
      <c r="G35" s="771"/>
      <c r="H35" s="771"/>
      <c r="I35" s="772"/>
    </row>
    <row r="36" spans="1:9" ht="15">
      <c r="A36" s="755" t="s">
        <v>716</v>
      </c>
      <c r="B36" s="756"/>
      <c r="C36" s="756"/>
      <c r="D36" s="756"/>
      <c r="E36" s="756"/>
      <c r="F36" s="756"/>
      <c r="G36" s="756"/>
      <c r="H36" s="756"/>
      <c r="I36" s="757"/>
    </row>
    <row r="37" spans="1:9" ht="15">
      <c r="A37" s="787" t="s">
        <v>717</v>
      </c>
      <c r="B37" s="788"/>
      <c r="C37" s="788"/>
      <c r="D37" s="788"/>
      <c r="E37" s="788"/>
      <c r="F37" s="788"/>
      <c r="G37" s="788"/>
      <c r="H37" s="789"/>
      <c r="I37" s="297">
        <f>I17</f>
        <v>51419.68</v>
      </c>
    </row>
    <row r="38" spans="1:9" ht="15">
      <c r="A38" s="787" t="s">
        <v>718</v>
      </c>
      <c r="B38" s="788"/>
      <c r="C38" s="788"/>
      <c r="D38" s="788"/>
      <c r="E38" s="788"/>
      <c r="F38" s="788"/>
      <c r="G38" s="788"/>
      <c r="H38" s="789"/>
      <c r="I38" s="297">
        <f>I27</f>
        <v>0</v>
      </c>
    </row>
    <row r="39" spans="1:9" ht="15">
      <c r="A39" s="787" t="s">
        <v>715</v>
      </c>
      <c r="B39" s="788"/>
      <c r="C39" s="788"/>
      <c r="D39" s="788"/>
      <c r="E39" s="788"/>
      <c r="F39" s="788"/>
      <c r="G39" s="788"/>
      <c r="H39" s="789"/>
      <c r="I39" s="297">
        <f>I34</f>
        <v>0</v>
      </c>
    </row>
    <row r="40" spans="1:9" ht="15">
      <c r="A40" s="787" t="s">
        <v>719</v>
      </c>
      <c r="B40" s="788"/>
      <c r="C40" s="788"/>
      <c r="D40" s="788"/>
      <c r="E40" s="788"/>
      <c r="F40" s="788"/>
      <c r="G40" s="788"/>
      <c r="H40" s="789"/>
      <c r="I40" s="296"/>
    </row>
    <row r="41" spans="1:9" ht="15">
      <c r="A41" s="787" t="s">
        <v>720</v>
      </c>
      <c r="B41" s="788"/>
      <c r="C41" s="788"/>
      <c r="D41" s="788"/>
      <c r="E41" s="788"/>
      <c r="F41" s="788"/>
      <c r="G41" s="788"/>
      <c r="H41" s="789"/>
      <c r="I41" s="297">
        <f>SUM(I37:I39)</f>
        <v>51419.68</v>
      </c>
    </row>
    <row r="42" spans="1:9" ht="15">
      <c r="A42" s="787" t="s">
        <v>729</v>
      </c>
      <c r="B42" s="788"/>
      <c r="C42" s="788"/>
      <c r="D42" s="788"/>
      <c r="E42" s="788"/>
      <c r="F42" s="788"/>
      <c r="G42" s="788"/>
      <c r="H42" s="789"/>
      <c r="I42" s="297">
        <f>I41*30.9%</f>
        <v>15888.68</v>
      </c>
    </row>
    <row r="43" spans="1:9" ht="15">
      <c r="A43" s="795" t="s">
        <v>721</v>
      </c>
      <c r="B43" s="796"/>
      <c r="C43" s="796"/>
      <c r="D43" s="796"/>
      <c r="E43" s="796"/>
      <c r="F43" s="796"/>
      <c r="G43" s="796"/>
      <c r="H43" s="796"/>
      <c r="I43" s="312">
        <f>I41+I42</f>
        <v>67308.36</v>
      </c>
    </row>
    <row r="44" spans="1:9" ht="15" thickBot="1">
      <c r="A44" s="797"/>
      <c r="B44" s="798"/>
      <c r="C44" s="798"/>
      <c r="D44" s="798"/>
      <c r="E44" s="798"/>
      <c r="F44" s="798"/>
      <c r="G44" s="798"/>
      <c r="H44" s="798"/>
      <c r="I44" s="799"/>
    </row>
  </sheetData>
  <sheetProtection/>
  <mergeCells count="41">
    <mergeCell ref="A40:H40"/>
    <mergeCell ref="A41:H41"/>
    <mergeCell ref="A42:H42"/>
    <mergeCell ref="A43:H43"/>
    <mergeCell ref="A44:I44"/>
    <mergeCell ref="A34:H34"/>
    <mergeCell ref="A35:I35"/>
    <mergeCell ref="A36:I36"/>
    <mergeCell ref="A37:H37"/>
    <mergeCell ref="A38:H38"/>
    <mergeCell ref="A39:H39"/>
    <mergeCell ref="A28:I28"/>
    <mergeCell ref="A29:I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A27:H27"/>
    <mergeCell ref="C16:E16"/>
    <mergeCell ref="A17:H17"/>
    <mergeCell ref="A18:I18"/>
    <mergeCell ref="A19:I19"/>
    <mergeCell ref="C20:E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1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9">
      <selection activeCell="A43" sqref="A43:H43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740" t="s">
        <v>354</v>
      </c>
      <c r="B1" s="741"/>
      <c r="C1" s="741"/>
      <c r="D1" s="741"/>
      <c r="E1" s="741"/>
      <c r="F1" s="741"/>
      <c r="G1" s="741"/>
      <c r="H1" s="741"/>
      <c r="I1" s="265"/>
    </row>
    <row r="2" spans="1:9" ht="15.75">
      <c r="A2" s="742"/>
      <c r="B2" s="743"/>
      <c r="C2" s="743"/>
      <c r="D2" s="743"/>
      <c r="E2" s="743"/>
      <c r="F2" s="743"/>
      <c r="G2" s="743"/>
      <c r="H2" s="743"/>
      <c r="I2" s="266"/>
    </row>
    <row r="3" spans="1:9" ht="15.75">
      <c r="A3" s="742"/>
      <c r="B3" s="743"/>
      <c r="C3" s="743"/>
      <c r="D3" s="743"/>
      <c r="E3" s="743"/>
      <c r="F3" s="743"/>
      <c r="G3" s="743"/>
      <c r="H3" s="743"/>
      <c r="I3" s="266"/>
    </row>
    <row r="4" spans="1:9" ht="15.75">
      <c r="A4" s="267"/>
      <c r="B4" s="268"/>
      <c r="C4" s="744" t="s">
        <v>722</v>
      </c>
      <c r="D4" s="744"/>
      <c r="E4" s="744"/>
      <c r="F4" s="745"/>
      <c r="G4" s="269" t="s">
        <v>694</v>
      </c>
      <c r="H4" s="269" t="s">
        <v>695</v>
      </c>
      <c r="I4" s="746" t="s">
        <v>696</v>
      </c>
    </row>
    <row r="5" spans="1:9" ht="15.75">
      <c r="A5" s="267"/>
      <c r="B5" s="270"/>
      <c r="C5" s="747" t="s">
        <v>723</v>
      </c>
      <c r="D5" s="747"/>
      <c r="E5" s="747"/>
      <c r="F5" s="748"/>
      <c r="G5" s="271">
        <v>1.2833</v>
      </c>
      <c r="H5" s="272">
        <v>0.309</v>
      </c>
      <c r="I5" s="746"/>
    </row>
    <row r="6" spans="1:9" ht="15">
      <c r="A6" s="749" t="s">
        <v>697</v>
      </c>
      <c r="B6" s="750"/>
      <c r="C6" s="750"/>
      <c r="D6" s="750"/>
      <c r="E6" s="750"/>
      <c r="F6" s="750"/>
      <c r="G6" s="750"/>
      <c r="H6" s="750"/>
      <c r="I6" s="273">
        <v>43313</v>
      </c>
    </row>
    <row r="7" spans="1:12" ht="15">
      <c r="A7" s="749"/>
      <c r="B7" s="750"/>
      <c r="C7" s="750"/>
      <c r="D7" s="750"/>
      <c r="E7" s="750"/>
      <c r="F7" s="750"/>
      <c r="G7" s="750"/>
      <c r="H7" s="750"/>
      <c r="I7" s="274" t="s">
        <v>921</v>
      </c>
      <c r="K7" s="492"/>
      <c r="L7" s="492"/>
    </row>
    <row r="8" spans="1:9" ht="15">
      <c r="A8" s="275" t="s">
        <v>698</v>
      </c>
      <c r="B8" s="751" t="s">
        <v>923</v>
      </c>
      <c r="C8" s="751"/>
      <c r="D8" s="751"/>
      <c r="E8" s="751"/>
      <c r="F8" s="751"/>
      <c r="G8" s="751"/>
      <c r="H8" s="751"/>
      <c r="I8" s="752"/>
    </row>
    <row r="9" spans="1:9" ht="15">
      <c r="A9" s="276" t="s">
        <v>699</v>
      </c>
      <c r="B9" s="753" t="s">
        <v>371</v>
      </c>
      <c r="C9" s="753"/>
      <c r="D9" s="753"/>
      <c r="E9" s="753"/>
      <c r="F9" s="753"/>
      <c r="G9" s="753"/>
      <c r="H9" s="753"/>
      <c r="I9" s="754"/>
    </row>
    <row r="10" spans="1:9" ht="15">
      <c r="A10" s="277"/>
      <c r="B10" s="278"/>
      <c r="C10" s="279"/>
      <c r="D10" s="279"/>
      <c r="E10" s="279"/>
      <c r="F10" s="278"/>
      <c r="G10" s="280"/>
      <c r="H10" s="281"/>
      <c r="I10" s="282"/>
    </row>
    <row r="11" spans="1:9" ht="15">
      <c r="A11" s="755" t="s">
        <v>700</v>
      </c>
      <c r="B11" s="756"/>
      <c r="C11" s="756"/>
      <c r="D11" s="756"/>
      <c r="E11" s="756"/>
      <c r="F11" s="756"/>
      <c r="G11" s="756"/>
      <c r="H11" s="756"/>
      <c r="I11" s="757"/>
    </row>
    <row r="12" spans="1:9" ht="15">
      <c r="A12" s="283" t="s">
        <v>701</v>
      </c>
      <c r="B12" s="284" t="s">
        <v>702</v>
      </c>
      <c r="C12" s="758" t="s">
        <v>664</v>
      </c>
      <c r="D12" s="759"/>
      <c r="E12" s="760"/>
      <c r="F12" s="284" t="s">
        <v>365</v>
      </c>
      <c r="G12" s="284" t="s">
        <v>703</v>
      </c>
      <c r="H12" s="284" t="s">
        <v>704</v>
      </c>
      <c r="I12" s="285" t="s">
        <v>705</v>
      </c>
    </row>
    <row r="13" spans="1:9" ht="14.25">
      <c r="A13" s="489">
        <v>4752</v>
      </c>
      <c r="B13" s="40" t="s">
        <v>88</v>
      </c>
      <c r="C13" s="800" t="s">
        <v>922</v>
      </c>
      <c r="D13" s="762" t="s">
        <v>706</v>
      </c>
      <c r="E13" s="763" t="s">
        <v>706</v>
      </c>
      <c r="F13" s="288" t="s">
        <v>707</v>
      </c>
      <c r="G13" s="289">
        <v>10</v>
      </c>
      <c r="H13" s="290">
        <v>7.29</v>
      </c>
      <c r="I13" s="291">
        <f>G13*H13</f>
        <v>72.9</v>
      </c>
    </row>
    <row r="14" spans="1:9" ht="14.25">
      <c r="A14" s="489">
        <v>10146</v>
      </c>
      <c r="B14" s="287" t="s">
        <v>86</v>
      </c>
      <c r="C14" s="800" t="s">
        <v>914</v>
      </c>
      <c r="D14" s="762" t="s">
        <v>708</v>
      </c>
      <c r="E14" s="763" t="s">
        <v>708</v>
      </c>
      <c r="F14" s="288" t="s">
        <v>707</v>
      </c>
      <c r="G14" s="292">
        <v>10</v>
      </c>
      <c r="H14" s="290">
        <v>4.72</v>
      </c>
      <c r="I14" s="291">
        <f>G14*H14</f>
        <v>47.2</v>
      </c>
    </row>
    <row r="15" spans="1:9" ht="15">
      <c r="A15" s="293"/>
      <c r="B15" s="287"/>
      <c r="C15" s="764"/>
      <c r="D15" s="765"/>
      <c r="E15" s="766"/>
      <c r="F15" s="288"/>
      <c r="G15" s="288"/>
      <c r="H15" s="288"/>
      <c r="I15" s="291"/>
    </row>
    <row r="16" spans="1:9" ht="15" customHeight="1">
      <c r="A16" s="294"/>
      <c r="B16" s="295"/>
      <c r="C16" s="764"/>
      <c r="D16" s="765"/>
      <c r="E16" s="766"/>
      <c r="F16" s="295"/>
      <c r="G16" s="295"/>
      <c r="H16" s="295"/>
      <c r="I16" s="296"/>
    </row>
    <row r="17" spans="1:9" ht="15">
      <c r="A17" s="293"/>
      <c r="B17" s="287"/>
      <c r="C17" s="764"/>
      <c r="D17" s="765"/>
      <c r="E17" s="766"/>
      <c r="F17" s="288"/>
      <c r="G17" s="288"/>
      <c r="H17" s="288"/>
      <c r="I17" s="291"/>
    </row>
    <row r="18" spans="1:9" ht="14.25">
      <c r="A18" s="767" t="s">
        <v>709</v>
      </c>
      <c r="B18" s="768"/>
      <c r="C18" s="768"/>
      <c r="D18" s="768"/>
      <c r="E18" s="768"/>
      <c r="F18" s="768"/>
      <c r="G18" s="768"/>
      <c r="H18" s="769"/>
      <c r="I18" s="297">
        <f>SUM(I13:I14)</f>
        <v>120.1</v>
      </c>
    </row>
    <row r="19" spans="1:9" ht="14.25">
      <c r="A19" s="770"/>
      <c r="B19" s="771"/>
      <c r="C19" s="771"/>
      <c r="D19" s="771"/>
      <c r="E19" s="771"/>
      <c r="F19" s="771"/>
      <c r="G19" s="771"/>
      <c r="H19" s="771"/>
      <c r="I19" s="772"/>
    </row>
    <row r="20" spans="1:9" ht="15">
      <c r="A20" s="755" t="s">
        <v>710</v>
      </c>
      <c r="B20" s="756"/>
      <c r="C20" s="756"/>
      <c r="D20" s="756"/>
      <c r="E20" s="756"/>
      <c r="F20" s="756"/>
      <c r="G20" s="756"/>
      <c r="H20" s="756"/>
      <c r="I20" s="757"/>
    </row>
    <row r="21" spans="1:9" ht="15">
      <c r="A21" s="283" t="s">
        <v>701</v>
      </c>
      <c r="B21" s="284" t="s">
        <v>702</v>
      </c>
      <c r="C21" s="758" t="s">
        <v>664</v>
      </c>
      <c r="D21" s="759"/>
      <c r="E21" s="760"/>
      <c r="F21" s="284" t="s">
        <v>365</v>
      </c>
      <c r="G21" s="284" t="s">
        <v>703</v>
      </c>
      <c r="H21" s="284" t="s">
        <v>704</v>
      </c>
      <c r="I21" s="285" t="s">
        <v>705</v>
      </c>
    </row>
    <row r="22" spans="1:9" ht="24" customHeight="1">
      <c r="A22" s="489"/>
      <c r="B22" s="314"/>
      <c r="C22" s="761"/>
      <c r="D22" s="762"/>
      <c r="E22" s="763"/>
      <c r="F22" s="40"/>
      <c r="G22" s="491"/>
      <c r="H22" s="298"/>
      <c r="I22" s="299"/>
    </row>
    <row r="23" spans="1:12" ht="30" customHeight="1">
      <c r="A23" s="489"/>
      <c r="B23" s="40"/>
      <c r="C23" s="773"/>
      <c r="D23" s="776"/>
      <c r="E23" s="777"/>
      <c r="F23" s="40"/>
      <c r="G23" s="292"/>
      <c r="H23" s="298"/>
      <c r="I23" s="299"/>
      <c r="L23" s="43"/>
    </row>
    <row r="24" spans="1:12" ht="31.5" customHeight="1">
      <c r="A24" s="489"/>
      <c r="B24" s="40"/>
      <c r="C24" s="773"/>
      <c r="D24" s="776"/>
      <c r="E24" s="777"/>
      <c r="F24" s="40"/>
      <c r="G24" s="490"/>
      <c r="H24" s="298"/>
      <c r="I24" s="299"/>
      <c r="L24" s="43"/>
    </row>
    <row r="25" spans="1:9" ht="31.5" customHeight="1">
      <c r="A25" s="489"/>
      <c r="B25" s="40"/>
      <c r="C25" s="773"/>
      <c r="D25" s="776"/>
      <c r="E25" s="777"/>
      <c r="F25" s="40"/>
      <c r="G25" s="490"/>
      <c r="H25" s="298"/>
      <c r="I25" s="299"/>
    </row>
    <row r="26" spans="1:9" ht="36.75" customHeight="1">
      <c r="A26" s="489"/>
      <c r="B26" s="40"/>
      <c r="C26" s="773"/>
      <c r="D26" s="776"/>
      <c r="E26" s="777"/>
      <c r="F26" s="40"/>
      <c r="G26" s="490"/>
      <c r="H26" s="298"/>
      <c r="I26" s="299"/>
    </row>
    <row r="27" spans="1:9" ht="45.75" customHeight="1">
      <c r="A27" s="489"/>
      <c r="B27" s="40"/>
      <c r="C27" s="801"/>
      <c r="D27" s="776"/>
      <c r="E27" s="777"/>
      <c r="F27" s="40"/>
      <c r="G27" s="490"/>
      <c r="H27" s="298"/>
      <c r="I27" s="299"/>
    </row>
    <row r="28" spans="1:9" ht="14.25">
      <c r="A28" s="802" t="s">
        <v>713</v>
      </c>
      <c r="B28" s="768"/>
      <c r="C28" s="768"/>
      <c r="D28" s="768"/>
      <c r="E28" s="768"/>
      <c r="F28" s="768"/>
      <c r="G28" s="768"/>
      <c r="H28" s="769"/>
      <c r="I28" s="297">
        <f>SUM(I22:I27)</f>
        <v>0</v>
      </c>
    </row>
    <row r="29" spans="1:9" ht="14.25">
      <c r="A29" s="770"/>
      <c r="B29" s="771"/>
      <c r="C29" s="771"/>
      <c r="D29" s="771"/>
      <c r="E29" s="771"/>
      <c r="F29" s="771"/>
      <c r="G29" s="771"/>
      <c r="H29" s="771"/>
      <c r="I29" s="772"/>
    </row>
    <row r="30" spans="1:9" ht="15">
      <c r="A30" s="755" t="s">
        <v>714</v>
      </c>
      <c r="B30" s="756"/>
      <c r="C30" s="756"/>
      <c r="D30" s="756"/>
      <c r="E30" s="756"/>
      <c r="F30" s="756"/>
      <c r="G30" s="756"/>
      <c r="H30" s="756"/>
      <c r="I30" s="757"/>
    </row>
    <row r="31" spans="1:9" ht="15">
      <c r="A31" s="309" t="s">
        <v>701</v>
      </c>
      <c r="B31" s="310" t="s">
        <v>702</v>
      </c>
      <c r="C31" s="790" t="s">
        <v>664</v>
      </c>
      <c r="D31" s="791"/>
      <c r="E31" s="792"/>
      <c r="F31" s="310" t="s">
        <v>365</v>
      </c>
      <c r="G31" s="310" t="s">
        <v>703</v>
      </c>
      <c r="H31" s="310" t="s">
        <v>704</v>
      </c>
      <c r="I31" s="311" t="s">
        <v>705</v>
      </c>
    </row>
    <row r="32" spans="1:9" ht="14.25">
      <c r="A32" s="286"/>
      <c r="B32" s="287"/>
      <c r="C32" s="778"/>
      <c r="D32" s="793"/>
      <c r="E32" s="794"/>
      <c r="F32" s="287"/>
      <c r="G32" s="287"/>
      <c r="H32" s="298"/>
      <c r="I32" s="301"/>
    </row>
    <row r="33" spans="1:9" ht="14.25">
      <c r="A33" s="294"/>
      <c r="B33" s="295"/>
      <c r="C33" s="778"/>
      <c r="D33" s="779"/>
      <c r="E33" s="780"/>
      <c r="F33" s="295"/>
      <c r="G33" s="295"/>
      <c r="H33" s="295"/>
      <c r="I33" s="296"/>
    </row>
    <row r="34" spans="1:9" ht="15">
      <c r="A34" s="294"/>
      <c r="B34" s="295"/>
      <c r="C34" s="764"/>
      <c r="D34" s="765"/>
      <c r="E34" s="766"/>
      <c r="F34" s="295"/>
      <c r="G34" s="295"/>
      <c r="H34" s="295"/>
      <c r="I34" s="296"/>
    </row>
    <row r="35" spans="1:9" ht="14.25">
      <c r="A35" s="767" t="s">
        <v>715</v>
      </c>
      <c r="B35" s="768"/>
      <c r="C35" s="768"/>
      <c r="D35" s="768"/>
      <c r="E35" s="768"/>
      <c r="F35" s="768"/>
      <c r="G35" s="768"/>
      <c r="H35" s="769"/>
      <c r="I35" s="297"/>
    </row>
    <row r="36" spans="1:9" ht="14.25">
      <c r="A36" s="770"/>
      <c r="B36" s="771"/>
      <c r="C36" s="771"/>
      <c r="D36" s="771"/>
      <c r="E36" s="771"/>
      <c r="F36" s="771"/>
      <c r="G36" s="771"/>
      <c r="H36" s="771"/>
      <c r="I36" s="772"/>
    </row>
    <row r="37" spans="1:9" ht="15">
      <c r="A37" s="755" t="s">
        <v>716</v>
      </c>
      <c r="B37" s="756"/>
      <c r="C37" s="756"/>
      <c r="D37" s="756"/>
      <c r="E37" s="756"/>
      <c r="F37" s="756"/>
      <c r="G37" s="756"/>
      <c r="H37" s="756"/>
      <c r="I37" s="757"/>
    </row>
    <row r="38" spans="1:9" ht="15">
      <c r="A38" s="787" t="s">
        <v>717</v>
      </c>
      <c r="B38" s="788"/>
      <c r="C38" s="788"/>
      <c r="D38" s="788"/>
      <c r="E38" s="788"/>
      <c r="F38" s="788"/>
      <c r="G38" s="788"/>
      <c r="H38" s="789"/>
      <c r="I38" s="297">
        <f>I18</f>
        <v>120.1</v>
      </c>
    </row>
    <row r="39" spans="1:9" ht="15">
      <c r="A39" s="787" t="s">
        <v>718</v>
      </c>
      <c r="B39" s="788"/>
      <c r="C39" s="788"/>
      <c r="D39" s="788"/>
      <c r="E39" s="788"/>
      <c r="F39" s="788"/>
      <c r="G39" s="788"/>
      <c r="H39" s="789"/>
      <c r="I39" s="297">
        <f>I28</f>
        <v>0</v>
      </c>
    </row>
    <row r="40" spans="1:9" ht="15">
      <c r="A40" s="787" t="s">
        <v>715</v>
      </c>
      <c r="B40" s="788"/>
      <c r="C40" s="788"/>
      <c r="D40" s="788"/>
      <c r="E40" s="788"/>
      <c r="F40" s="788"/>
      <c r="G40" s="788"/>
      <c r="H40" s="789"/>
      <c r="I40" s="297">
        <f>I35</f>
        <v>0</v>
      </c>
    </row>
    <row r="41" spans="1:9" ht="15">
      <c r="A41" s="787" t="s">
        <v>719</v>
      </c>
      <c r="B41" s="788"/>
      <c r="C41" s="788"/>
      <c r="D41" s="788"/>
      <c r="E41" s="788"/>
      <c r="F41" s="788"/>
      <c r="G41" s="788"/>
      <c r="H41" s="789"/>
      <c r="I41" s="297">
        <f>I38*1.2833</f>
        <v>154.12</v>
      </c>
    </row>
    <row r="42" spans="1:9" ht="15">
      <c r="A42" s="787" t="s">
        <v>720</v>
      </c>
      <c r="B42" s="788"/>
      <c r="C42" s="788"/>
      <c r="D42" s="788"/>
      <c r="E42" s="788"/>
      <c r="F42" s="788"/>
      <c r="G42" s="788"/>
      <c r="H42" s="789"/>
      <c r="I42" s="297">
        <f>SUM(I38:I41)</f>
        <v>274.22</v>
      </c>
    </row>
    <row r="43" spans="1:9" ht="15">
      <c r="A43" s="787" t="s">
        <v>729</v>
      </c>
      <c r="B43" s="788"/>
      <c r="C43" s="788"/>
      <c r="D43" s="788"/>
      <c r="E43" s="788"/>
      <c r="F43" s="788"/>
      <c r="G43" s="788"/>
      <c r="H43" s="789"/>
      <c r="I43" s="297">
        <f>I42*30.9%</f>
        <v>84.73</v>
      </c>
    </row>
    <row r="44" spans="1:9" ht="15">
      <c r="A44" s="795" t="s">
        <v>721</v>
      </c>
      <c r="B44" s="796"/>
      <c r="C44" s="796"/>
      <c r="D44" s="796"/>
      <c r="E44" s="796"/>
      <c r="F44" s="796"/>
      <c r="G44" s="796"/>
      <c r="H44" s="796"/>
      <c r="I44" s="312">
        <f>I42+I43</f>
        <v>358.95</v>
      </c>
    </row>
    <row r="45" spans="1:9" ht="15" thickBot="1">
      <c r="A45" s="797"/>
      <c r="B45" s="798"/>
      <c r="C45" s="798"/>
      <c r="D45" s="798"/>
      <c r="E45" s="798"/>
      <c r="F45" s="798"/>
      <c r="G45" s="798"/>
      <c r="H45" s="798"/>
      <c r="I45" s="799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4">
      <selection activeCell="A40" sqref="A40:H40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740" t="s">
        <v>354</v>
      </c>
      <c r="B1" s="741"/>
      <c r="C1" s="741"/>
      <c r="D1" s="741"/>
      <c r="E1" s="741"/>
      <c r="F1" s="741"/>
      <c r="G1" s="741"/>
      <c r="H1" s="741"/>
      <c r="I1" s="265"/>
    </row>
    <row r="2" spans="1:9" ht="15.75">
      <c r="A2" s="742"/>
      <c r="B2" s="743"/>
      <c r="C2" s="743"/>
      <c r="D2" s="743"/>
      <c r="E2" s="743"/>
      <c r="F2" s="743"/>
      <c r="G2" s="743"/>
      <c r="H2" s="743"/>
      <c r="I2" s="266"/>
    </row>
    <row r="3" spans="1:9" ht="15.75">
      <c r="A3" s="742"/>
      <c r="B3" s="743"/>
      <c r="C3" s="743"/>
      <c r="D3" s="743"/>
      <c r="E3" s="743"/>
      <c r="F3" s="743"/>
      <c r="G3" s="743"/>
      <c r="H3" s="743"/>
      <c r="I3" s="266"/>
    </row>
    <row r="4" spans="1:12" ht="15.75">
      <c r="A4" s="267"/>
      <c r="B4" s="268"/>
      <c r="C4" s="744" t="s">
        <v>722</v>
      </c>
      <c r="D4" s="744"/>
      <c r="E4" s="744"/>
      <c r="F4" s="745"/>
      <c r="G4" s="269" t="s">
        <v>694</v>
      </c>
      <c r="H4" s="269" t="s">
        <v>695</v>
      </c>
      <c r="I4" s="746" t="s">
        <v>696</v>
      </c>
      <c r="K4" s="496"/>
      <c r="L4" s="496"/>
    </row>
    <row r="5" spans="1:12" ht="15.75">
      <c r="A5" s="267"/>
      <c r="B5" s="270"/>
      <c r="C5" s="747" t="s">
        <v>723</v>
      </c>
      <c r="D5" s="747"/>
      <c r="E5" s="747"/>
      <c r="F5" s="748"/>
      <c r="G5" s="271">
        <v>1.2833</v>
      </c>
      <c r="H5" s="272">
        <v>0.309</v>
      </c>
      <c r="I5" s="746"/>
      <c r="K5" s="496"/>
      <c r="L5" s="496"/>
    </row>
    <row r="6" spans="1:12" ht="15">
      <c r="A6" s="749" t="s">
        <v>697</v>
      </c>
      <c r="B6" s="750"/>
      <c r="C6" s="750"/>
      <c r="D6" s="750"/>
      <c r="E6" s="750"/>
      <c r="F6" s="750"/>
      <c r="G6" s="750"/>
      <c r="H6" s="750"/>
      <c r="I6" s="273">
        <v>43313</v>
      </c>
      <c r="K6" s="803"/>
      <c r="L6" s="496"/>
    </row>
    <row r="7" spans="1:12" ht="14.25">
      <c r="A7" s="749"/>
      <c r="B7" s="750"/>
      <c r="C7" s="750"/>
      <c r="D7" s="750"/>
      <c r="E7" s="750"/>
      <c r="F7" s="750"/>
      <c r="G7" s="750"/>
      <c r="H7" s="750"/>
      <c r="I7" s="504" t="s">
        <v>936</v>
      </c>
      <c r="K7" s="803"/>
      <c r="L7" s="496"/>
    </row>
    <row r="8" spans="1:13" ht="15">
      <c r="A8" s="275" t="s">
        <v>698</v>
      </c>
      <c r="B8" s="751" t="s">
        <v>925</v>
      </c>
      <c r="C8" s="751"/>
      <c r="D8" s="751"/>
      <c r="E8" s="751"/>
      <c r="F8" s="751"/>
      <c r="G8" s="751"/>
      <c r="H8" s="751"/>
      <c r="I8" s="752"/>
      <c r="K8" s="496"/>
      <c r="L8" s="496"/>
      <c r="M8" s="495"/>
    </row>
    <row r="9" spans="1:12" ht="15">
      <c r="A9" s="276" t="s">
        <v>699</v>
      </c>
      <c r="B9" s="753" t="s">
        <v>366</v>
      </c>
      <c r="C9" s="753"/>
      <c r="D9" s="753"/>
      <c r="E9" s="753"/>
      <c r="F9" s="753"/>
      <c r="G9" s="753"/>
      <c r="H9" s="753"/>
      <c r="I9" s="754"/>
      <c r="K9" s="496"/>
      <c r="L9" s="497"/>
    </row>
    <row r="10" spans="1:9" ht="15">
      <c r="A10" s="277"/>
      <c r="B10" s="278"/>
      <c r="C10" s="279"/>
      <c r="D10" s="279"/>
      <c r="E10" s="279"/>
      <c r="F10" s="278"/>
      <c r="G10" s="280"/>
      <c r="H10" s="281"/>
      <c r="I10" s="282"/>
    </row>
    <row r="11" spans="1:9" ht="15">
      <c r="A11" s="755" t="s">
        <v>700</v>
      </c>
      <c r="B11" s="756"/>
      <c r="C11" s="756"/>
      <c r="D11" s="756"/>
      <c r="E11" s="756"/>
      <c r="F11" s="756"/>
      <c r="G11" s="756"/>
      <c r="H11" s="756"/>
      <c r="I11" s="757"/>
    </row>
    <row r="12" spans="1:9" ht="15">
      <c r="A12" s="283" t="s">
        <v>701</v>
      </c>
      <c r="B12" s="284" t="s">
        <v>702</v>
      </c>
      <c r="C12" s="758" t="s">
        <v>664</v>
      </c>
      <c r="D12" s="759"/>
      <c r="E12" s="760"/>
      <c r="F12" s="284" t="s">
        <v>365</v>
      </c>
      <c r="G12" s="284" t="s">
        <v>703</v>
      </c>
      <c r="H12" s="284" t="s">
        <v>704</v>
      </c>
      <c r="I12" s="285" t="s">
        <v>705</v>
      </c>
    </row>
    <row r="13" spans="1:9" ht="14.25">
      <c r="A13" s="489">
        <v>10139</v>
      </c>
      <c r="B13" s="287" t="s">
        <v>86</v>
      </c>
      <c r="C13" s="800" t="s">
        <v>913</v>
      </c>
      <c r="D13" s="762" t="s">
        <v>706</v>
      </c>
      <c r="E13" s="763" t="s">
        <v>706</v>
      </c>
      <c r="F13" s="288" t="s">
        <v>707</v>
      </c>
      <c r="G13" s="289">
        <v>1.697</v>
      </c>
      <c r="H13" s="290">
        <v>6.42</v>
      </c>
      <c r="I13" s="291">
        <f>G13*H13</f>
        <v>10.89</v>
      </c>
    </row>
    <row r="14" spans="1:9" ht="14.25">
      <c r="A14" s="489">
        <v>10146</v>
      </c>
      <c r="B14" s="287" t="s">
        <v>86</v>
      </c>
      <c r="C14" s="800" t="s">
        <v>914</v>
      </c>
      <c r="D14" s="762" t="s">
        <v>708</v>
      </c>
      <c r="E14" s="763" t="s">
        <v>708</v>
      </c>
      <c r="F14" s="288" t="s">
        <v>707</v>
      </c>
      <c r="G14" s="292">
        <v>0.95</v>
      </c>
      <c r="H14" s="290">
        <v>4.72</v>
      </c>
      <c r="I14" s="291">
        <f>G14*H14</f>
        <v>4.48</v>
      </c>
    </row>
    <row r="15" spans="1:9" ht="15">
      <c r="A15" s="293"/>
      <c r="B15" s="287"/>
      <c r="C15" s="764"/>
      <c r="D15" s="765"/>
      <c r="E15" s="766"/>
      <c r="F15" s="288"/>
      <c r="G15" s="288"/>
      <c r="H15" s="288"/>
      <c r="I15" s="291"/>
    </row>
    <row r="16" spans="1:9" ht="15" customHeight="1">
      <c r="A16" s="294"/>
      <c r="B16" s="295"/>
      <c r="C16" s="764"/>
      <c r="D16" s="765"/>
      <c r="E16" s="766"/>
      <c r="F16" s="295"/>
      <c r="G16" s="295"/>
      <c r="H16" s="295"/>
      <c r="I16" s="296"/>
    </row>
    <row r="17" spans="1:9" ht="15">
      <c r="A17" s="293"/>
      <c r="B17" s="287"/>
      <c r="C17" s="764"/>
      <c r="D17" s="765"/>
      <c r="E17" s="766"/>
      <c r="F17" s="288"/>
      <c r="G17" s="288"/>
      <c r="H17" s="288"/>
      <c r="I17" s="291"/>
    </row>
    <row r="18" spans="1:9" ht="14.25">
      <c r="A18" s="767" t="s">
        <v>709</v>
      </c>
      <c r="B18" s="768"/>
      <c r="C18" s="768"/>
      <c r="D18" s="768"/>
      <c r="E18" s="768"/>
      <c r="F18" s="768"/>
      <c r="G18" s="768"/>
      <c r="H18" s="769"/>
      <c r="I18" s="297">
        <f>SUM(I13:I14)</f>
        <v>15.37</v>
      </c>
    </row>
    <row r="19" spans="1:9" ht="14.25">
      <c r="A19" s="770"/>
      <c r="B19" s="771"/>
      <c r="C19" s="771"/>
      <c r="D19" s="771"/>
      <c r="E19" s="771"/>
      <c r="F19" s="771"/>
      <c r="G19" s="771"/>
      <c r="H19" s="771"/>
      <c r="I19" s="772"/>
    </row>
    <row r="20" spans="1:9" ht="15">
      <c r="A20" s="755" t="s">
        <v>710</v>
      </c>
      <c r="B20" s="756"/>
      <c r="C20" s="756"/>
      <c r="D20" s="756"/>
      <c r="E20" s="756"/>
      <c r="F20" s="756"/>
      <c r="G20" s="756"/>
      <c r="H20" s="756"/>
      <c r="I20" s="757"/>
    </row>
    <row r="21" spans="1:9" ht="15">
      <c r="A21" s="283" t="s">
        <v>701</v>
      </c>
      <c r="B21" s="284" t="s">
        <v>702</v>
      </c>
      <c r="C21" s="758" t="s">
        <v>664</v>
      </c>
      <c r="D21" s="759"/>
      <c r="E21" s="760"/>
      <c r="F21" s="284" t="s">
        <v>365</v>
      </c>
      <c r="G21" s="284" t="s">
        <v>703</v>
      </c>
      <c r="H21" s="284" t="s">
        <v>704</v>
      </c>
      <c r="I21" s="285" t="s">
        <v>705</v>
      </c>
    </row>
    <row r="22" spans="1:9" ht="24" customHeight="1">
      <c r="A22" s="489">
        <v>20503</v>
      </c>
      <c r="B22" s="314" t="s">
        <v>86</v>
      </c>
      <c r="C22" s="761" t="s">
        <v>916</v>
      </c>
      <c r="D22" s="762"/>
      <c r="E22" s="763"/>
      <c r="F22" s="40" t="s">
        <v>371</v>
      </c>
      <c r="G22" s="491">
        <v>0.01216</v>
      </c>
      <c r="H22" s="298">
        <v>58.75</v>
      </c>
      <c r="I22" s="299">
        <f>G22*H22</f>
        <v>0.71</v>
      </c>
    </row>
    <row r="23" spans="1:12" ht="31.5" customHeight="1">
      <c r="A23" s="489">
        <v>20508</v>
      </c>
      <c r="B23" s="40" t="s">
        <v>86</v>
      </c>
      <c r="C23" s="773" t="s">
        <v>919</v>
      </c>
      <c r="D23" s="776"/>
      <c r="E23" s="777"/>
      <c r="F23" s="40" t="s">
        <v>441</v>
      </c>
      <c r="G23" s="490">
        <v>4.86</v>
      </c>
      <c r="H23" s="298">
        <v>0.36</v>
      </c>
      <c r="I23" s="299">
        <f>G23*H23</f>
        <v>1.75</v>
      </c>
      <c r="L23" s="43"/>
    </row>
    <row r="24" spans="1:12" ht="57.75" customHeight="1">
      <c r="A24" s="489">
        <v>1119</v>
      </c>
      <c r="B24" s="40" t="s">
        <v>88</v>
      </c>
      <c r="C24" s="773" t="s">
        <v>926</v>
      </c>
      <c r="D24" s="776"/>
      <c r="E24" s="777"/>
      <c r="F24" s="40" t="s">
        <v>365</v>
      </c>
      <c r="G24" s="490">
        <v>0.5553</v>
      </c>
      <c r="H24" s="298">
        <v>560.62</v>
      </c>
      <c r="I24" s="299">
        <f>G24*H24</f>
        <v>311.31</v>
      </c>
      <c r="L24" s="43"/>
    </row>
    <row r="25" spans="1:9" ht="36.75" customHeight="1">
      <c r="A25" s="489"/>
      <c r="B25" s="40"/>
      <c r="C25" s="773"/>
      <c r="D25" s="776"/>
      <c r="E25" s="777"/>
      <c r="F25" s="40"/>
      <c r="G25" s="490"/>
      <c r="H25" s="298"/>
      <c r="I25" s="299"/>
    </row>
    <row r="26" spans="1:9" ht="45.75" customHeight="1">
      <c r="A26" s="489"/>
      <c r="B26" s="40"/>
      <c r="C26" s="801"/>
      <c r="D26" s="776"/>
      <c r="E26" s="777"/>
      <c r="F26" s="40"/>
      <c r="G26" s="490"/>
      <c r="H26" s="298"/>
      <c r="I26" s="299"/>
    </row>
    <row r="27" spans="1:9" ht="14.25">
      <c r="A27" s="802" t="s">
        <v>713</v>
      </c>
      <c r="B27" s="768"/>
      <c r="C27" s="768"/>
      <c r="D27" s="768"/>
      <c r="E27" s="768"/>
      <c r="F27" s="768"/>
      <c r="G27" s="768"/>
      <c r="H27" s="769"/>
      <c r="I27" s="297">
        <f>SUM(I22:I26)</f>
        <v>313.77</v>
      </c>
    </row>
    <row r="28" spans="1:9" ht="14.25">
      <c r="A28" s="770"/>
      <c r="B28" s="771"/>
      <c r="C28" s="771"/>
      <c r="D28" s="771"/>
      <c r="E28" s="771"/>
      <c r="F28" s="771"/>
      <c r="G28" s="771"/>
      <c r="H28" s="771"/>
      <c r="I28" s="772"/>
    </row>
    <row r="29" spans="1:9" ht="15">
      <c r="A29" s="755" t="s">
        <v>714</v>
      </c>
      <c r="B29" s="756"/>
      <c r="C29" s="756"/>
      <c r="D29" s="756"/>
      <c r="E29" s="756"/>
      <c r="F29" s="756"/>
      <c r="G29" s="756"/>
      <c r="H29" s="756"/>
      <c r="I29" s="757"/>
    </row>
    <row r="30" spans="1:9" ht="15">
      <c r="A30" s="309" t="s">
        <v>701</v>
      </c>
      <c r="B30" s="310" t="s">
        <v>702</v>
      </c>
      <c r="C30" s="790" t="s">
        <v>664</v>
      </c>
      <c r="D30" s="791"/>
      <c r="E30" s="792"/>
      <c r="F30" s="310" t="s">
        <v>365</v>
      </c>
      <c r="G30" s="310" t="s">
        <v>703</v>
      </c>
      <c r="H30" s="310" t="s">
        <v>704</v>
      </c>
      <c r="I30" s="311" t="s">
        <v>705</v>
      </c>
    </row>
    <row r="31" spans="1:9" ht="14.25">
      <c r="A31" s="286"/>
      <c r="B31" s="287"/>
      <c r="C31" s="778"/>
      <c r="D31" s="793"/>
      <c r="E31" s="794"/>
      <c r="F31" s="287"/>
      <c r="G31" s="287"/>
      <c r="H31" s="298"/>
      <c r="I31" s="301"/>
    </row>
    <row r="32" spans="1:9" ht="14.25">
      <c r="A32" s="294"/>
      <c r="B32" s="295"/>
      <c r="C32" s="778"/>
      <c r="D32" s="779"/>
      <c r="E32" s="780"/>
      <c r="F32" s="295"/>
      <c r="G32" s="295"/>
      <c r="H32" s="295"/>
      <c r="I32" s="296"/>
    </row>
    <row r="33" spans="1:9" ht="15">
      <c r="A33" s="294"/>
      <c r="B33" s="295"/>
      <c r="C33" s="764"/>
      <c r="D33" s="765"/>
      <c r="E33" s="766"/>
      <c r="F33" s="295"/>
      <c r="G33" s="295"/>
      <c r="H33" s="295"/>
      <c r="I33" s="296"/>
    </row>
    <row r="34" spans="1:9" ht="14.25">
      <c r="A34" s="767" t="s">
        <v>715</v>
      </c>
      <c r="B34" s="768"/>
      <c r="C34" s="768"/>
      <c r="D34" s="768"/>
      <c r="E34" s="768"/>
      <c r="F34" s="768"/>
      <c r="G34" s="768"/>
      <c r="H34" s="769"/>
      <c r="I34" s="297"/>
    </row>
    <row r="35" spans="1:9" ht="14.25">
      <c r="A35" s="770"/>
      <c r="B35" s="771"/>
      <c r="C35" s="771"/>
      <c r="D35" s="771"/>
      <c r="E35" s="771"/>
      <c r="F35" s="771"/>
      <c r="G35" s="771"/>
      <c r="H35" s="771"/>
      <c r="I35" s="772"/>
    </row>
    <row r="36" spans="1:9" ht="15">
      <c r="A36" s="755" t="s">
        <v>716</v>
      </c>
      <c r="B36" s="756"/>
      <c r="C36" s="756"/>
      <c r="D36" s="756"/>
      <c r="E36" s="756"/>
      <c r="F36" s="756"/>
      <c r="G36" s="756"/>
      <c r="H36" s="756"/>
      <c r="I36" s="757"/>
    </row>
    <row r="37" spans="1:9" ht="15">
      <c r="A37" s="787" t="s">
        <v>717</v>
      </c>
      <c r="B37" s="788"/>
      <c r="C37" s="788"/>
      <c r="D37" s="788"/>
      <c r="E37" s="788"/>
      <c r="F37" s="788"/>
      <c r="G37" s="788"/>
      <c r="H37" s="789"/>
      <c r="I37" s="297">
        <f>I18</f>
        <v>15.37</v>
      </c>
    </row>
    <row r="38" spans="1:9" ht="15">
      <c r="A38" s="787" t="s">
        <v>718</v>
      </c>
      <c r="B38" s="788"/>
      <c r="C38" s="788"/>
      <c r="D38" s="788"/>
      <c r="E38" s="788"/>
      <c r="F38" s="788"/>
      <c r="G38" s="788"/>
      <c r="H38" s="789"/>
      <c r="I38" s="297">
        <f>I27</f>
        <v>313.77</v>
      </c>
    </row>
    <row r="39" spans="1:9" ht="15">
      <c r="A39" s="787" t="s">
        <v>715</v>
      </c>
      <c r="B39" s="788"/>
      <c r="C39" s="788"/>
      <c r="D39" s="788"/>
      <c r="E39" s="788"/>
      <c r="F39" s="788"/>
      <c r="G39" s="788"/>
      <c r="H39" s="789"/>
      <c r="I39" s="297">
        <f>I34</f>
        <v>0</v>
      </c>
    </row>
    <row r="40" spans="1:9" ht="15">
      <c r="A40" s="787" t="s">
        <v>719</v>
      </c>
      <c r="B40" s="788"/>
      <c r="C40" s="788"/>
      <c r="D40" s="788"/>
      <c r="E40" s="788"/>
      <c r="F40" s="788"/>
      <c r="G40" s="788"/>
      <c r="H40" s="789"/>
      <c r="I40" s="297">
        <f>I37*1.2833</f>
        <v>19.72</v>
      </c>
    </row>
    <row r="41" spans="1:9" ht="15">
      <c r="A41" s="787" t="s">
        <v>720</v>
      </c>
      <c r="B41" s="788"/>
      <c r="C41" s="788"/>
      <c r="D41" s="788"/>
      <c r="E41" s="788"/>
      <c r="F41" s="788"/>
      <c r="G41" s="788"/>
      <c r="H41" s="789"/>
      <c r="I41" s="297">
        <f>SUM(I37:I40)</f>
        <v>348.86</v>
      </c>
    </row>
    <row r="42" spans="1:9" ht="15">
      <c r="A42" s="787" t="s">
        <v>729</v>
      </c>
      <c r="B42" s="788"/>
      <c r="C42" s="788"/>
      <c r="D42" s="788"/>
      <c r="E42" s="788"/>
      <c r="F42" s="788"/>
      <c r="G42" s="788"/>
      <c r="H42" s="789"/>
      <c r="I42" s="297">
        <f>I41*30.9%</f>
        <v>107.8</v>
      </c>
    </row>
    <row r="43" spans="1:9" ht="15">
      <c r="A43" s="795" t="s">
        <v>721</v>
      </c>
      <c r="B43" s="796"/>
      <c r="C43" s="796"/>
      <c r="D43" s="796"/>
      <c r="E43" s="796"/>
      <c r="F43" s="796"/>
      <c r="G43" s="796"/>
      <c r="H43" s="796"/>
      <c r="I43" s="312">
        <f>I41+I42</f>
        <v>456.66</v>
      </c>
    </row>
    <row r="44" spans="1:9" ht="15" thickBot="1">
      <c r="A44" s="797"/>
      <c r="B44" s="798"/>
      <c r="C44" s="798"/>
      <c r="D44" s="798"/>
      <c r="E44" s="798"/>
      <c r="F44" s="798"/>
      <c r="G44" s="798"/>
      <c r="H44" s="798"/>
      <c r="I44" s="799"/>
    </row>
  </sheetData>
  <sheetProtection/>
  <mergeCells count="42">
    <mergeCell ref="A39:H39"/>
    <mergeCell ref="A40:H40"/>
    <mergeCell ref="A41:H41"/>
    <mergeCell ref="A42:H42"/>
    <mergeCell ref="A43:H43"/>
    <mergeCell ref="A44:I44"/>
    <mergeCell ref="C33:E33"/>
    <mergeCell ref="A34:H34"/>
    <mergeCell ref="A35:I35"/>
    <mergeCell ref="A36:I36"/>
    <mergeCell ref="A37:H37"/>
    <mergeCell ref="A38:H38"/>
    <mergeCell ref="A27:H27"/>
    <mergeCell ref="A28:I28"/>
    <mergeCell ref="A29:I29"/>
    <mergeCell ref="C30:E30"/>
    <mergeCell ref="C31:E31"/>
    <mergeCell ref="C32:E32"/>
    <mergeCell ref="C22:E22"/>
    <mergeCell ref="C23:E23"/>
    <mergeCell ref="C24:E24"/>
    <mergeCell ref="C25:E25"/>
    <mergeCell ref="C26:E26"/>
    <mergeCell ref="K6:K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H25" sqref="H25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740" t="s">
        <v>354</v>
      </c>
      <c r="B1" s="741"/>
      <c r="C1" s="741"/>
      <c r="D1" s="741"/>
      <c r="E1" s="741"/>
      <c r="F1" s="741"/>
      <c r="G1" s="741"/>
      <c r="H1" s="741"/>
      <c r="I1" s="265"/>
    </row>
    <row r="2" spans="1:9" ht="15.75">
      <c r="A2" s="742"/>
      <c r="B2" s="743"/>
      <c r="C2" s="743"/>
      <c r="D2" s="743"/>
      <c r="E2" s="743"/>
      <c r="F2" s="743"/>
      <c r="G2" s="743"/>
      <c r="H2" s="743"/>
      <c r="I2" s="266"/>
    </row>
    <row r="3" spans="1:9" ht="15.75">
      <c r="A3" s="742"/>
      <c r="B3" s="743"/>
      <c r="C3" s="743"/>
      <c r="D3" s="743"/>
      <c r="E3" s="743"/>
      <c r="F3" s="743"/>
      <c r="G3" s="743"/>
      <c r="H3" s="743"/>
      <c r="I3" s="266"/>
    </row>
    <row r="4" spans="1:9" ht="15.75">
      <c r="A4" s="267"/>
      <c r="B4" s="268"/>
      <c r="C4" s="744" t="s">
        <v>722</v>
      </c>
      <c r="D4" s="744"/>
      <c r="E4" s="744"/>
      <c r="F4" s="745"/>
      <c r="G4" s="269" t="s">
        <v>694</v>
      </c>
      <c r="H4" s="269" t="s">
        <v>695</v>
      </c>
      <c r="I4" s="746" t="s">
        <v>696</v>
      </c>
    </row>
    <row r="5" spans="1:9" ht="15.75">
      <c r="A5" s="267"/>
      <c r="B5" s="270"/>
      <c r="C5" s="747" t="s">
        <v>723</v>
      </c>
      <c r="D5" s="747"/>
      <c r="E5" s="747"/>
      <c r="F5" s="748"/>
      <c r="G5" s="271">
        <v>1.2833</v>
      </c>
      <c r="H5" s="272">
        <v>0.309</v>
      </c>
      <c r="I5" s="746"/>
    </row>
    <row r="6" spans="1:9" ht="15">
      <c r="A6" s="749" t="s">
        <v>697</v>
      </c>
      <c r="B6" s="750"/>
      <c r="C6" s="750"/>
      <c r="D6" s="750"/>
      <c r="E6" s="750"/>
      <c r="F6" s="750"/>
      <c r="G6" s="750"/>
      <c r="H6" s="750"/>
      <c r="I6" s="273">
        <v>43313</v>
      </c>
    </row>
    <row r="7" spans="1:11" ht="15">
      <c r="A7" s="749"/>
      <c r="B7" s="750"/>
      <c r="C7" s="750"/>
      <c r="D7" s="750"/>
      <c r="E7" s="750"/>
      <c r="F7" s="750"/>
      <c r="G7" s="750"/>
      <c r="H7" s="750"/>
      <c r="I7" s="493" t="s">
        <v>932</v>
      </c>
      <c r="K7" s="492"/>
    </row>
    <row r="8" spans="1:11" ht="15">
      <c r="A8" s="275" t="s">
        <v>698</v>
      </c>
      <c r="B8" s="751" t="s">
        <v>572</v>
      </c>
      <c r="C8" s="751"/>
      <c r="D8" s="751"/>
      <c r="E8" s="751"/>
      <c r="F8" s="751"/>
      <c r="G8" s="751"/>
      <c r="H8" s="751"/>
      <c r="I8" s="752"/>
      <c r="K8" s="492"/>
    </row>
    <row r="9" spans="1:12" ht="15">
      <c r="A9" s="276" t="s">
        <v>699</v>
      </c>
      <c r="B9" s="753" t="s">
        <v>383</v>
      </c>
      <c r="C9" s="753"/>
      <c r="D9" s="753"/>
      <c r="E9" s="753"/>
      <c r="F9" s="753"/>
      <c r="G9" s="753"/>
      <c r="H9" s="753"/>
      <c r="I9" s="754"/>
      <c r="L9" s="492"/>
    </row>
    <row r="10" spans="1:9" ht="15">
      <c r="A10" s="277"/>
      <c r="B10" s="278"/>
      <c r="C10" s="279"/>
      <c r="D10" s="279"/>
      <c r="E10" s="279"/>
      <c r="F10" s="278"/>
      <c r="G10" s="280"/>
      <c r="H10" s="281"/>
      <c r="I10" s="282"/>
    </row>
    <row r="11" spans="1:9" ht="15">
      <c r="A11" s="755" t="s">
        <v>700</v>
      </c>
      <c r="B11" s="756"/>
      <c r="C11" s="756"/>
      <c r="D11" s="756"/>
      <c r="E11" s="756"/>
      <c r="F11" s="756"/>
      <c r="G11" s="756"/>
      <c r="H11" s="756"/>
      <c r="I11" s="757"/>
    </row>
    <row r="12" spans="1:9" ht="15">
      <c r="A12" s="283" t="s">
        <v>701</v>
      </c>
      <c r="B12" s="284" t="s">
        <v>702</v>
      </c>
      <c r="C12" s="758" t="s">
        <v>664</v>
      </c>
      <c r="D12" s="759"/>
      <c r="E12" s="760"/>
      <c r="F12" s="284" t="s">
        <v>365</v>
      </c>
      <c r="G12" s="284" t="s">
        <v>703</v>
      </c>
      <c r="H12" s="284" t="s">
        <v>704</v>
      </c>
      <c r="I12" s="285" t="s">
        <v>705</v>
      </c>
    </row>
    <row r="13" spans="1:9" ht="14.25">
      <c r="A13" s="489">
        <v>10139</v>
      </c>
      <c r="B13" s="287" t="s">
        <v>86</v>
      </c>
      <c r="C13" s="800" t="s">
        <v>913</v>
      </c>
      <c r="D13" s="762" t="s">
        <v>706</v>
      </c>
      <c r="E13" s="763" t="s">
        <v>706</v>
      </c>
      <c r="F13" s="288" t="s">
        <v>707</v>
      </c>
      <c r="G13" s="289">
        <v>1.512</v>
      </c>
      <c r="H13" s="290">
        <v>6.42</v>
      </c>
      <c r="I13" s="291">
        <f>G13*H13</f>
        <v>9.71</v>
      </c>
    </row>
    <row r="14" spans="1:9" ht="14.25">
      <c r="A14" s="489">
        <v>10146</v>
      </c>
      <c r="B14" s="287" t="s">
        <v>86</v>
      </c>
      <c r="C14" s="800" t="s">
        <v>914</v>
      </c>
      <c r="D14" s="762" t="s">
        <v>708</v>
      </c>
      <c r="E14" s="763" t="s">
        <v>708</v>
      </c>
      <c r="F14" s="288" t="s">
        <v>707</v>
      </c>
      <c r="G14" s="292">
        <v>3.81</v>
      </c>
      <c r="H14" s="290">
        <v>4.72</v>
      </c>
      <c r="I14" s="291">
        <f>G14*H14</f>
        <v>17.98</v>
      </c>
    </row>
    <row r="15" spans="1:9" ht="15" customHeight="1">
      <c r="A15" s="489">
        <v>10111</v>
      </c>
      <c r="B15" s="40" t="s">
        <v>86</v>
      </c>
      <c r="C15" s="800" t="s">
        <v>933</v>
      </c>
      <c r="D15" s="762"/>
      <c r="E15" s="763"/>
      <c r="F15" s="329" t="s">
        <v>707</v>
      </c>
      <c r="G15" s="292">
        <v>2.19</v>
      </c>
      <c r="H15" s="290">
        <v>6.42</v>
      </c>
      <c r="I15" s="291">
        <f>G15*H15</f>
        <v>14.06</v>
      </c>
    </row>
    <row r="16" spans="1:9" ht="15" customHeight="1">
      <c r="A16" s="294"/>
      <c r="B16" s="295"/>
      <c r="C16" s="764"/>
      <c r="D16" s="765"/>
      <c r="E16" s="766"/>
      <c r="F16" s="295"/>
      <c r="G16" s="295"/>
      <c r="H16" s="295"/>
      <c r="I16" s="296"/>
    </row>
    <row r="17" spans="1:9" ht="15">
      <c r="A17" s="293"/>
      <c r="B17" s="287"/>
      <c r="C17" s="764"/>
      <c r="D17" s="765"/>
      <c r="E17" s="766"/>
      <c r="F17" s="288"/>
      <c r="G17" s="288"/>
      <c r="H17" s="288"/>
      <c r="I17" s="291"/>
    </row>
    <row r="18" spans="1:9" ht="14.25">
      <c r="A18" s="767" t="s">
        <v>709</v>
      </c>
      <c r="B18" s="768"/>
      <c r="C18" s="768"/>
      <c r="D18" s="768"/>
      <c r="E18" s="768"/>
      <c r="F18" s="768"/>
      <c r="G18" s="768"/>
      <c r="H18" s="769"/>
      <c r="I18" s="297">
        <f>SUM(I13:I15)</f>
        <v>41.75</v>
      </c>
    </row>
    <row r="19" spans="1:9" ht="14.25">
      <c r="A19" s="770"/>
      <c r="B19" s="771"/>
      <c r="C19" s="771"/>
      <c r="D19" s="771"/>
      <c r="E19" s="771"/>
      <c r="F19" s="771"/>
      <c r="G19" s="771"/>
      <c r="H19" s="771"/>
      <c r="I19" s="772"/>
    </row>
    <row r="20" spans="1:9" ht="15">
      <c r="A20" s="755" t="s">
        <v>710</v>
      </c>
      <c r="B20" s="756"/>
      <c r="C20" s="756"/>
      <c r="D20" s="756"/>
      <c r="E20" s="756"/>
      <c r="F20" s="756"/>
      <c r="G20" s="756"/>
      <c r="H20" s="756"/>
      <c r="I20" s="757"/>
    </row>
    <row r="21" spans="1:9" ht="15">
      <c r="A21" s="283" t="s">
        <v>701</v>
      </c>
      <c r="B21" s="284" t="s">
        <v>702</v>
      </c>
      <c r="C21" s="758" t="s">
        <v>664</v>
      </c>
      <c r="D21" s="759"/>
      <c r="E21" s="760"/>
      <c r="F21" s="284" t="s">
        <v>365</v>
      </c>
      <c r="G21" s="284" t="s">
        <v>703</v>
      </c>
      <c r="H21" s="284" t="s">
        <v>704</v>
      </c>
      <c r="I21" s="285" t="s">
        <v>705</v>
      </c>
    </row>
    <row r="22" spans="1:9" ht="21" customHeight="1">
      <c r="A22" s="489">
        <v>20503</v>
      </c>
      <c r="B22" s="314" t="s">
        <v>86</v>
      </c>
      <c r="C22" s="804" t="s">
        <v>916</v>
      </c>
      <c r="D22" s="805"/>
      <c r="E22" s="806"/>
      <c r="F22" s="40" t="s">
        <v>371</v>
      </c>
      <c r="G22" s="491">
        <v>0.01253</v>
      </c>
      <c r="H22" s="298">
        <v>58.75</v>
      </c>
      <c r="I22" s="299">
        <f aca="true" t="shared" si="0" ref="I22:I29">G22*H22</f>
        <v>0.74</v>
      </c>
    </row>
    <row r="23" spans="1:12" ht="21" customHeight="1">
      <c r="A23" s="489">
        <v>20508</v>
      </c>
      <c r="B23" s="40" t="s">
        <v>86</v>
      </c>
      <c r="C23" s="773" t="s">
        <v>919</v>
      </c>
      <c r="D23" s="776"/>
      <c r="E23" s="777"/>
      <c r="F23" s="40" t="s">
        <v>441</v>
      </c>
      <c r="G23" s="490">
        <v>2.4192</v>
      </c>
      <c r="H23" s="298">
        <v>0.36</v>
      </c>
      <c r="I23" s="299">
        <f t="shared" si="0"/>
        <v>0.87</v>
      </c>
      <c r="L23" s="43"/>
    </row>
    <row r="24" spans="1:12" ht="21" customHeight="1">
      <c r="A24" s="489">
        <v>20505</v>
      </c>
      <c r="B24" s="40" t="s">
        <v>86</v>
      </c>
      <c r="C24" s="773" t="s">
        <v>918</v>
      </c>
      <c r="D24" s="776"/>
      <c r="E24" s="777"/>
      <c r="F24" s="40" t="s">
        <v>441</v>
      </c>
      <c r="G24" s="490">
        <v>0.6264</v>
      </c>
      <c r="H24" s="298">
        <v>0.66</v>
      </c>
      <c r="I24" s="299">
        <f t="shared" si="0"/>
        <v>0.41</v>
      </c>
      <c r="K24" s="43"/>
      <c r="L24" s="43"/>
    </row>
    <row r="25" spans="1:11" ht="62.25" customHeight="1">
      <c r="A25" s="489">
        <v>183</v>
      </c>
      <c r="B25" s="40" t="s">
        <v>88</v>
      </c>
      <c r="C25" s="773" t="s">
        <v>951</v>
      </c>
      <c r="D25" s="776"/>
      <c r="E25" s="777"/>
      <c r="F25" s="40" t="s">
        <v>934</v>
      </c>
      <c r="G25" s="490">
        <v>1</v>
      </c>
      <c r="H25" s="298">
        <v>82.5</v>
      </c>
      <c r="I25" s="299">
        <f t="shared" si="0"/>
        <v>82.5</v>
      </c>
      <c r="K25" s="43"/>
    </row>
    <row r="26" spans="1:11" ht="21" customHeight="1">
      <c r="A26" s="489">
        <v>31584</v>
      </c>
      <c r="B26" s="40" t="s">
        <v>86</v>
      </c>
      <c r="C26" s="801" t="s">
        <v>945</v>
      </c>
      <c r="D26" s="776"/>
      <c r="E26" s="777"/>
      <c r="F26" s="40" t="s">
        <v>365</v>
      </c>
      <c r="G26" s="490">
        <v>6</v>
      </c>
      <c r="H26" s="298">
        <v>8.5</v>
      </c>
      <c r="I26" s="299">
        <f t="shared" si="0"/>
        <v>51</v>
      </c>
      <c r="K26" s="43"/>
    </row>
    <row r="27" spans="1:9" ht="21" customHeight="1">
      <c r="A27" s="489">
        <v>30106</v>
      </c>
      <c r="B27" s="40" t="s">
        <v>86</v>
      </c>
      <c r="C27" s="801" t="s">
        <v>946</v>
      </c>
      <c r="D27" s="776"/>
      <c r="E27" s="777"/>
      <c r="F27" s="40" t="s">
        <v>370</v>
      </c>
      <c r="G27" s="490">
        <v>10.8</v>
      </c>
      <c r="H27" s="298">
        <v>8.04</v>
      </c>
      <c r="I27" s="299">
        <f t="shared" si="0"/>
        <v>86.83</v>
      </c>
    </row>
    <row r="28" spans="1:12" ht="48.75" customHeight="1">
      <c r="A28" s="489">
        <v>11364</v>
      </c>
      <c r="B28" s="40" t="s">
        <v>88</v>
      </c>
      <c r="C28" s="801" t="s">
        <v>950</v>
      </c>
      <c r="D28" s="776"/>
      <c r="E28" s="777"/>
      <c r="F28" s="40" t="s">
        <v>365</v>
      </c>
      <c r="G28" s="490">
        <v>2</v>
      </c>
      <c r="H28" s="298">
        <v>77.59</v>
      </c>
      <c r="I28" s="299">
        <f t="shared" si="0"/>
        <v>155.18</v>
      </c>
      <c r="L28" s="43"/>
    </row>
    <row r="29" spans="1:9" ht="21" customHeight="1">
      <c r="A29" s="489">
        <v>26566</v>
      </c>
      <c r="B29" s="40" t="s">
        <v>86</v>
      </c>
      <c r="C29" s="801" t="s">
        <v>935</v>
      </c>
      <c r="D29" s="776"/>
      <c r="E29" s="777"/>
      <c r="F29" s="40" t="s">
        <v>441</v>
      </c>
      <c r="G29" s="490">
        <v>0.648</v>
      </c>
      <c r="H29" s="298">
        <v>7.79</v>
      </c>
      <c r="I29" s="299">
        <f t="shared" si="0"/>
        <v>5.05</v>
      </c>
    </row>
    <row r="30" spans="1:9" ht="14.25">
      <c r="A30" s="802" t="s">
        <v>713</v>
      </c>
      <c r="B30" s="768"/>
      <c r="C30" s="768"/>
      <c r="D30" s="768"/>
      <c r="E30" s="768"/>
      <c r="F30" s="768"/>
      <c r="G30" s="768"/>
      <c r="H30" s="769"/>
      <c r="I30" s="297">
        <f>SUM(I22:I29)</f>
        <v>382.58</v>
      </c>
    </row>
    <row r="31" spans="1:9" ht="14.25">
      <c r="A31" s="770"/>
      <c r="B31" s="771"/>
      <c r="C31" s="771"/>
      <c r="D31" s="771"/>
      <c r="E31" s="771"/>
      <c r="F31" s="771"/>
      <c r="G31" s="771"/>
      <c r="H31" s="771"/>
      <c r="I31" s="772"/>
    </row>
    <row r="32" spans="1:9" ht="15">
      <c r="A32" s="755" t="s">
        <v>714</v>
      </c>
      <c r="B32" s="756"/>
      <c r="C32" s="756"/>
      <c r="D32" s="756"/>
      <c r="E32" s="756"/>
      <c r="F32" s="756"/>
      <c r="G32" s="756"/>
      <c r="H32" s="756"/>
      <c r="I32" s="757"/>
    </row>
    <row r="33" spans="1:9" ht="15">
      <c r="A33" s="309" t="s">
        <v>701</v>
      </c>
      <c r="B33" s="310" t="s">
        <v>702</v>
      </c>
      <c r="C33" s="790" t="s">
        <v>664</v>
      </c>
      <c r="D33" s="791"/>
      <c r="E33" s="792"/>
      <c r="F33" s="310" t="s">
        <v>365</v>
      </c>
      <c r="G33" s="310" t="s">
        <v>703</v>
      </c>
      <c r="H33" s="310" t="s">
        <v>704</v>
      </c>
      <c r="I33" s="311" t="s">
        <v>705</v>
      </c>
    </row>
    <row r="34" spans="1:9" ht="14.25">
      <c r="A34" s="286"/>
      <c r="B34" s="287"/>
      <c r="C34" s="778"/>
      <c r="D34" s="793"/>
      <c r="E34" s="794"/>
      <c r="F34" s="287"/>
      <c r="G34" s="287"/>
      <c r="H34" s="298"/>
      <c r="I34" s="301"/>
    </row>
    <row r="35" spans="1:9" ht="14.25">
      <c r="A35" s="294"/>
      <c r="B35" s="295"/>
      <c r="C35" s="778"/>
      <c r="D35" s="779"/>
      <c r="E35" s="780"/>
      <c r="F35" s="295"/>
      <c r="G35" s="295"/>
      <c r="H35" s="295"/>
      <c r="I35" s="296"/>
    </row>
    <row r="36" spans="1:9" ht="15">
      <c r="A36" s="294"/>
      <c r="B36" s="295"/>
      <c r="C36" s="764"/>
      <c r="D36" s="765"/>
      <c r="E36" s="766"/>
      <c r="F36" s="295"/>
      <c r="G36" s="295"/>
      <c r="H36" s="295"/>
      <c r="I36" s="296"/>
    </row>
    <row r="37" spans="1:9" ht="14.25">
      <c r="A37" s="767" t="s">
        <v>715</v>
      </c>
      <c r="B37" s="768"/>
      <c r="C37" s="768"/>
      <c r="D37" s="768"/>
      <c r="E37" s="768"/>
      <c r="F37" s="768"/>
      <c r="G37" s="768"/>
      <c r="H37" s="769"/>
      <c r="I37" s="297"/>
    </row>
    <row r="38" spans="1:9" ht="14.25">
      <c r="A38" s="770"/>
      <c r="B38" s="771"/>
      <c r="C38" s="771"/>
      <c r="D38" s="771"/>
      <c r="E38" s="771"/>
      <c r="F38" s="771"/>
      <c r="G38" s="771"/>
      <c r="H38" s="771"/>
      <c r="I38" s="772"/>
    </row>
    <row r="39" spans="1:9" ht="15">
      <c r="A39" s="755" t="s">
        <v>716</v>
      </c>
      <c r="B39" s="756"/>
      <c r="C39" s="756"/>
      <c r="D39" s="756"/>
      <c r="E39" s="756"/>
      <c r="F39" s="756"/>
      <c r="G39" s="756"/>
      <c r="H39" s="756"/>
      <c r="I39" s="757"/>
    </row>
    <row r="40" spans="1:9" ht="15">
      <c r="A40" s="787" t="s">
        <v>717</v>
      </c>
      <c r="B40" s="788"/>
      <c r="C40" s="788"/>
      <c r="D40" s="788"/>
      <c r="E40" s="788"/>
      <c r="F40" s="788"/>
      <c r="G40" s="788"/>
      <c r="H40" s="789"/>
      <c r="I40" s="297">
        <f>I18</f>
        <v>41.75</v>
      </c>
    </row>
    <row r="41" spans="1:9" ht="15">
      <c r="A41" s="787" t="s">
        <v>718</v>
      </c>
      <c r="B41" s="788"/>
      <c r="C41" s="788"/>
      <c r="D41" s="788"/>
      <c r="E41" s="788"/>
      <c r="F41" s="788"/>
      <c r="G41" s="788"/>
      <c r="H41" s="789"/>
      <c r="I41" s="297">
        <f>I30</f>
        <v>382.58</v>
      </c>
    </row>
    <row r="42" spans="1:9" ht="15">
      <c r="A42" s="787" t="s">
        <v>715</v>
      </c>
      <c r="B42" s="788"/>
      <c r="C42" s="788"/>
      <c r="D42" s="788"/>
      <c r="E42" s="788"/>
      <c r="F42" s="788"/>
      <c r="G42" s="788"/>
      <c r="H42" s="789"/>
      <c r="I42" s="297">
        <f>I37</f>
        <v>0</v>
      </c>
    </row>
    <row r="43" spans="1:9" ht="15">
      <c r="A43" s="787" t="s">
        <v>719</v>
      </c>
      <c r="B43" s="788"/>
      <c r="C43" s="788"/>
      <c r="D43" s="788"/>
      <c r="E43" s="788"/>
      <c r="F43" s="788"/>
      <c r="G43" s="788"/>
      <c r="H43" s="789"/>
      <c r="I43" s="297">
        <f>I40*1.2833</f>
        <v>53.58</v>
      </c>
    </row>
    <row r="44" spans="1:9" ht="15">
      <c r="A44" s="787" t="s">
        <v>720</v>
      </c>
      <c r="B44" s="788"/>
      <c r="C44" s="788"/>
      <c r="D44" s="788"/>
      <c r="E44" s="788"/>
      <c r="F44" s="788"/>
      <c r="G44" s="788"/>
      <c r="H44" s="789"/>
      <c r="I44" s="297">
        <f>SUM(I40:I43)</f>
        <v>477.91</v>
      </c>
    </row>
    <row r="45" spans="1:9" ht="15">
      <c r="A45" s="787" t="s">
        <v>729</v>
      </c>
      <c r="B45" s="788"/>
      <c r="C45" s="788"/>
      <c r="D45" s="788"/>
      <c r="E45" s="788"/>
      <c r="F45" s="788"/>
      <c r="G45" s="788"/>
      <c r="H45" s="789"/>
      <c r="I45" s="297">
        <f>I44*30.9%</f>
        <v>147.67</v>
      </c>
    </row>
    <row r="46" spans="1:9" ht="15">
      <c r="A46" s="795" t="s">
        <v>721</v>
      </c>
      <c r="B46" s="796"/>
      <c r="C46" s="796"/>
      <c r="D46" s="796"/>
      <c r="E46" s="796"/>
      <c r="F46" s="796"/>
      <c r="G46" s="796"/>
      <c r="H46" s="796"/>
      <c r="I46" s="312">
        <f>I44+I45</f>
        <v>625.58</v>
      </c>
    </row>
    <row r="47" spans="1:9" ht="15" thickBot="1">
      <c r="A47" s="797"/>
      <c r="B47" s="798"/>
      <c r="C47" s="798"/>
      <c r="D47" s="798"/>
      <c r="E47" s="798"/>
      <c r="F47" s="798"/>
      <c r="G47" s="798"/>
      <c r="H47" s="798"/>
      <c r="I47" s="799"/>
    </row>
  </sheetData>
  <sheetProtection/>
  <mergeCells count="44">
    <mergeCell ref="A1:H3"/>
    <mergeCell ref="C4:F4"/>
    <mergeCell ref="I4:I5"/>
    <mergeCell ref="C5:F5"/>
    <mergeCell ref="A6:H7"/>
    <mergeCell ref="B8:I8"/>
    <mergeCell ref="B9:I9"/>
    <mergeCell ref="A11:I11"/>
    <mergeCell ref="C12:E12"/>
    <mergeCell ref="C13:E13"/>
    <mergeCell ref="C14:E14"/>
    <mergeCell ref="C15:E15"/>
    <mergeCell ref="C16:E16"/>
    <mergeCell ref="C17:E17"/>
    <mergeCell ref="A18:H18"/>
    <mergeCell ref="A19:I19"/>
    <mergeCell ref="A20:I20"/>
    <mergeCell ref="C21:E21"/>
    <mergeCell ref="C22:E22"/>
    <mergeCell ref="C23:E23"/>
    <mergeCell ref="C24:E24"/>
    <mergeCell ref="C25:E25"/>
    <mergeCell ref="C26:E26"/>
    <mergeCell ref="A30:H30"/>
    <mergeCell ref="A39:I39"/>
    <mergeCell ref="A40:H40"/>
    <mergeCell ref="A41:H41"/>
    <mergeCell ref="A42:H42"/>
    <mergeCell ref="A31:I31"/>
    <mergeCell ref="A32:I32"/>
    <mergeCell ref="C33:E33"/>
    <mergeCell ref="C34:E34"/>
    <mergeCell ref="C35:E35"/>
    <mergeCell ref="C36:E36"/>
    <mergeCell ref="A43:H43"/>
    <mergeCell ref="A44:H44"/>
    <mergeCell ref="A45:H45"/>
    <mergeCell ref="A46:H46"/>
    <mergeCell ref="A47:I47"/>
    <mergeCell ref="C27:E27"/>
    <mergeCell ref="C29:E29"/>
    <mergeCell ref="C28:E28"/>
    <mergeCell ref="A37:H37"/>
    <mergeCell ref="A38:I3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Mariatereza</dc:creator>
  <cp:keywords/>
  <dc:description/>
  <cp:lastModifiedBy>jefter.santos</cp:lastModifiedBy>
  <cp:lastPrinted>2019-08-14T13:53:53Z</cp:lastPrinted>
  <dcterms:created xsi:type="dcterms:W3CDTF">2006-08-29T12:31:16Z</dcterms:created>
  <dcterms:modified xsi:type="dcterms:W3CDTF">2019-08-14T13:55:18Z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